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'Всего-дор'!$A$1:$AA$215</definedName>
  </definedNames>
  <calcPr calcId="152511"/>
</workbook>
</file>

<file path=xl/calcChain.xml><?xml version="1.0" encoding="utf-8"?>
<calcChain xmlns="http://schemas.openxmlformats.org/spreadsheetml/2006/main">
  <c r="T187" i="4" l="1"/>
  <c r="T183" i="4"/>
  <c r="T159" i="4"/>
  <c r="AB34" i="4" l="1"/>
  <c r="AB28" i="4"/>
  <c r="AB70" i="4"/>
  <c r="AB156" i="4"/>
  <c r="T85" i="4"/>
  <c r="AB25" i="4"/>
  <c r="Z37" i="4" l="1"/>
  <c r="T149" i="4" l="1"/>
  <c r="T144" i="4"/>
  <c r="T127" i="4"/>
  <c r="T106" i="4"/>
  <c r="T102" i="4"/>
  <c r="AB26" i="4"/>
  <c r="T84" i="4"/>
  <c r="T91" i="4"/>
  <c r="T79" i="4"/>
  <c r="T74" i="4"/>
  <c r="T164" i="4"/>
  <c r="T181" i="4"/>
  <c r="T190" i="4"/>
  <c r="T52" i="4"/>
  <c r="T32" i="4"/>
  <c r="W28" i="4" l="1"/>
  <c r="V28" i="4"/>
  <c r="U24" i="4" l="1"/>
  <c r="V24" i="4"/>
  <c r="W24" i="4"/>
  <c r="X24" i="4"/>
  <c r="Y24" i="4"/>
  <c r="T170" i="4"/>
  <c r="Z66" i="4"/>
  <c r="Z65" i="4"/>
  <c r="Z64" i="4"/>
  <c r="Z63" i="4"/>
  <c r="Z62" i="4"/>
  <c r="Z61" i="4"/>
  <c r="Z60" i="4"/>
  <c r="Z59" i="4"/>
  <c r="Z58" i="4"/>
  <c r="T54" i="4"/>
  <c r="T53" i="4"/>
  <c r="Z43" i="4" l="1"/>
  <c r="T73" i="4" l="1"/>
  <c r="V73" i="4"/>
  <c r="U73" i="4"/>
  <c r="W71" i="4"/>
  <c r="W72" i="4"/>
  <c r="X28" i="4"/>
  <c r="X25" i="4"/>
  <c r="V68" i="4" l="1"/>
  <c r="T71" i="4" l="1"/>
  <c r="T72" i="4"/>
  <c r="W159" i="4" l="1"/>
  <c r="V159" i="4" l="1"/>
  <c r="Z124" i="4" l="1"/>
  <c r="Z152" i="4" l="1"/>
  <c r="Z151" i="4"/>
  <c r="Z146" i="4"/>
  <c r="Z147" i="4"/>
  <c r="Z134" i="4"/>
  <c r="T119" i="4" l="1"/>
  <c r="T118" i="4"/>
  <c r="T115" i="4"/>
  <c r="T114" i="4"/>
  <c r="T111" i="4"/>
  <c r="T110" i="4"/>
  <c r="T103" i="4"/>
  <c r="T99" i="4"/>
  <c r="T98" i="4"/>
  <c r="T95" i="4"/>
  <c r="T94" i="4"/>
  <c r="X70" i="4"/>
  <c r="Y70" i="4"/>
  <c r="Z133" i="4" l="1"/>
  <c r="Z132" i="4"/>
  <c r="Z131" i="4"/>
  <c r="T130" i="4"/>
  <c r="Z130" i="4" s="1"/>
  <c r="Z129" i="4"/>
  <c r="Z128" i="4"/>
  <c r="Z127" i="4"/>
  <c r="T126" i="4"/>
  <c r="Z126" i="4" s="1"/>
  <c r="Z125" i="4"/>
  <c r="Z123" i="4"/>
  <c r="Z122" i="4"/>
  <c r="T121" i="4"/>
  <c r="Z121" i="4" s="1"/>
  <c r="Z142" i="4"/>
  <c r="Z141" i="4"/>
  <c r="Z140" i="4"/>
  <c r="T139" i="4"/>
  <c r="Z139" i="4" s="1"/>
  <c r="Z138" i="4"/>
  <c r="Z137" i="4"/>
  <c r="Z136" i="4"/>
  <c r="T135" i="4"/>
  <c r="Z135" i="4" s="1"/>
  <c r="Z145" i="4"/>
  <c r="Z144" i="4"/>
  <c r="T143" i="4"/>
  <c r="Z143" i="4" s="1"/>
  <c r="T148" i="4"/>
  <c r="Z148" i="4" s="1"/>
  <c r="Z149" i="4"/>
  <c r="Z150" i="4"/>
  <c r="U193" i="4" l="1"/>
  <c r="U164" i="4"/>
  <c r="Z190" i="4" l="1"/>
  <c r="Z191" i="4"/>
  <c r="T189" i="4"/>
  <c r="Z189" i="4" s="1"/>
  <c r="Z78" i="4" l="1"/>
  <c r="T25" i="4" l="1"/>
  <c r="T50" i="4"/>
  <c r="T49" i="4"/>
  <c r="V195" i="4" l="1"/>
  <c r="W74" i="4"/>
  <c r="W70" i="4" s="1"/>
  <c r="U84" i="4"/>
  <c r="U79" i="4"/>
  <c r="Z165" i="4"/>
  <c r="Z193" i="4"/>
  <c r="Z54" i="4" l="1"/>
  <c r="Z82" i="4"/>
  <c r="Z52" i="4" l="1"/>
  <c r="Z57" i="4"/>
  <c r="Z56" i="4"/>
  <c r="Z185" i="4" l="1"/>
  <c r="Z155" i="4"/>
  <c r="Z154" i="4"/>
  <c r="U153" i="4"/>
  <c r="Z69" i="4"/>
  <c r="Z68" i="4"/>
  <c r="V67" i="4"/>
  <c r="U67" i="4"/>
  <c r="Z153" i="4" l="1"/>
  <c r="Z67" i="4"/>
  <c r="Z55" i="4" l="1"/>
  <c r="Z53" i="4"/>
  <c r="T29" i="4" l="1"/>
  <c r="Z120" i="4" l="1"/>
  <c r="Z119" i="4"/>
  <c r="Z118" i="4"/>
  <c r="T117" i="4"/>
  <c r="Z117" i="4" s="1"/>
  <c r="Z104" i="4"/>
  <c r="Z103" i="4"/>
  <c r="Z102" i="4"/>
  <c r="T101" i="4"/>
  <c r="Z101" i="4" s="1"/>
  <c r="Z116" i="4"/>
  <c r="Z115" i="4"/>
  <c r="Z114" i="4"/>
  <c r="T113" i="4"/>
  <c r="Z113" i="4" s="1"/>
  <c r="Z112" i="4"/>
  <c r="Z111" i="4"/>
  <c r="Z110" i="4"/>
  <c r="T109" i="4"/>
  <c r="Z109" i="4" s="1"/>
  <c r="Z108" i="4" l="1"/>
  <c r="Z107" i="4"/>
  <c r="Z106" i="4"/>
  <c r="T105" i="4"/>
  <c r="Z105" i="4" s="1"/>
  <c r="Z50" i="4"/>
  <c r="Z49" i="4"/>
  <c r="Z48" i="4"/>
  <c r="T47" i="4"/>
  <c r="Z47" i="4" l="1"/>
  <c r="Z100" i="4" l="1"/>
  <c r="Z99" i="4"/>
  <c r="Z98" i="4"/>
  <c r="T97" i="4"/>
  <c r="Z97" i="4" s="1"/>
  <c r="Z51" i="4" l="1"/>
  <c r="T34" i="4" l="1"/>
  <c r="T33" i="4"/>
  <c r="AB24" i="4" s="1"/>
  <c r="Z32" i="4" l="1"/>
  <c r="U72" i="4" l="1"/>
  <c r="V72" i="4"/>
  <c r="V19" i="4" s="1"/>
  <c r="X72" i="4"/>
  <c r="X19" i="4" s="1"/>
  <c r="T19" i="4"/>
  <c r="T93" i="4" l="1"/>
  <c r="Z92" i="4"/>
  <c r="Z91" i="4" l="1"/>
  <c r="Z96" i="4" l="1"/>
  <c r="Z95" i="4"/>
  <c r="Z94" i="4"/>
  <c r="Z93" i="4" l="1"/>
  <c r="Z79" i="4" l="1"/>
  <c r="Z81" i="4" l="1"/>
  <c r="T31" i="4" l="1"/>
  <c r="T24" i="4" s="1"/>
  <c r="Z41" i="4" l="1"/>
  <c r="Z38" i="4"/>
  <c r="V83" i="4" l="1"/>
  <c r="V70" i="4" s="1"/>
  <c r="Z28" i="4" l="1"/>
  <c r="Y25" i="4"/>
  <c r="Z46" i="4"/>
  <c r="Z44" i="4"/>
  <c r="T26" i="4" l="1"/>
  <c r="T18" i="4" s="1"/>
  <c r="U83" i="4" l="1"/>
  <c r="U70" i="4" s="1"/>
  <c r="Z33" i="4" l="1"/>
  <c r="Z34" i="4"/>
  <c r="Z35" i="4"/>
  <c r="Z25" i="4" s="1"/>
  <c r="Z36" i="4"/>
  <c r="Z31" i="4" l="1"/>
  <c r="Z24" i="4" s="1"/>
  <c r="Z188" i="4" l="1"/>
  <c r="Z187" i="4"/>
  <c r="Z197" i="4" l="1"/>
  <c r="W73" i="4" l="1"/>
  <c r="X73" i="4"/>
  <c r="Y73" i="4"/>
  <c r="X164" i="4" l="1"/>
  <c r="Y164" i="4"/>
  <c r="U204" i="4" l="1"/>
  <c r="V204" i="4"/>
  <c r="W204" i="4"/>
  <c r="X204" i="4"/>
  <c r="Y204" i="4"/>
  <c r="T204" i="4"/>
  <c r="Z204" i="4" l="1"/>
  <c r="Z199" i="4"/>
  <c r="Z186" i="4" l="1"/>
  <c r="Z80" i="4"/>
  <c r="T27" i="4" l="1"/>
  <c r="Z84" i="4"/>
  <c r="Z85" i="4"/>
  <c r="T83" i="4"/>
  <c r="T70" i="4" s="1"/>
  <c r="Z26" i="4"/>
  <c r="Z27" i="4" l="1"/>
  <c r="Z83" i="4"/>
  <c r="Z29" i="4"/>
  <c r="Z17" i="4" l="1"/>
  <c r="Z77" i="4" l="1"/>
  <c r="Y158" i="4"/>
  <c r="X158" i="4"/>
  <c r="W158" i="4"/>
  <c r="V158" i="4"/>
  <c r="U158" i="4"/>
  <c r="T158" i="4"/>
  <c r="Z86" i="4" l="1"/>
  <c r="Z73" i="4" s="1"/>
  <c r="Z30" i="4" l="1"/>
  <c r="Z180" i="4"/>
  <c r="Z176" i="4"/>
  <c r="Z164" i="4"/>
  <c r="X203" i="4" l="1"/>
  <c r="T203" i="4"/>
  <c r="U203" i="4"/>
  <c r="V203" i="4"/>
  <c r="W203" i="4"/>
  <c r="T169" i="4"/>
  <c r="U169" i="4"/>
  <c r="V169" i="4"/>
  <c r="W169" i="4"/>
  <c r="X169" i="4"/>
  <c r="Z74" i="4" l="1"/>
  <c r="Z70" i="4" s="1"/>
  <c r="U19" i="4"/>
  <c r="W19" i="4"/>
  <c r="Z90" i="4" l="1"/>
  <c r="Z72" i="4" l="1"/>
  <c r="Z159" i="4" l="1"/>
  <c r="Y203" i="4" l="1"/>
  <c r="W195" i="4" l="1"/>
  <c r="X195" i="4"/>
  <c r="Y195" i="4"/>
  <c r="T157" i="4" l="1"/>
  <c r="T20" i="4" s="1"/>
  <c r="V157" i="4"/>
  <c r="W157" i="4"/>
  <c r="X157" i="4"/>
  <c r="Y157" i="4"/>
  <c r="Y169" i="4" l="1"/>
  <c r="Z182" i="4"/>
  <c r="T195" i="4" l="1"/>
  <c r="U195" i="4" l="1"/>
  <c r="Z75" i="4" l="1"/>
  <c r="Z88" i="4"/>
  <c r="Z171" i="4" l="1"/>
  <c r="Z89" i="4" l="1"/>
  <c r="Y22" i="4" l="1"/>
  <c r="Y71" i="4"/>
  <c r="Y19" i="4" s="1"/>
  <c r="U168" i="4" l="1"/>
  <c r="U156" i="4" s="1"/>
  <c r="V168" i="4"/>
  <c r="V156" i="4" s="1"/>
  <c r="W168" i="4"/>
  <c r="W156" i="4" s="1"/>
  <c r="X168" i="4"/>
  <c r="X156" i="4" s="1"/>
  <c r="Y168" i="4"/>
  <c r="Y156" i="4" s="1"/>
  <c r="T168" i="4"/>
  <c r="T156" i="4" s="1"/>
  <c r="W23" i="4" l="1"/>
  <c r="W15" i="4" s="1"/>
  <c r="V23" i="4"/>
  <c r="V15" i="4" s="1"/>
  <c r="X23" i="4"/>
  <c r="X15" i="4" s="1"/>
  <c r="Y23" i="4"/>
  <c r="Y15" i="4" s="1"/>
  <c r="U157" i="4"/>
  <c r="U20" i="4" s="1"/>
  <c r="V20" i="4"/>
  <c r="W20" i="4"/>
  <c r="X20" i="4"/>
  <c r="Y20" i="4"/>
  <c r="Z20" i="4" s="1"/>
  <c r="Z157" i="4"/>
  <c r="Z206" i="4"/>
  <c r="Z161" i="4"/>
  <c r="Z162" i="4"/>
  <c r="Z158" i="4" s="1"/>
  <c r="Z163" i="4"/>
  <c r="Z166" i="4"/>
  <c r="Z167" i="4"/>
  <c r="Z172" i="4"/>
  <c r="Z174" i="4"/>
  <c r="Z175" i="4"/>
  <c r="Z178" i="4"/>
  <c r="Z179" i="4"/>
  <c r="Z184" i="4"/>
  <c r="Z201" i="4"/>
  <c r="Z203" i="4"/>
  <c r="Z208" i="4"/>
  <c r="Z210" i="4"/>
  <c r="Z195" i="4" l="1"/>
  <c r="Z169" i="4"/>
  <c r="Z18" i="4" l="1"/>
  <c r="Z76" i="4" l="1"/>
  <c r="T23" i="4" l="1"/>
  <c r="Z87" i="4" l="1"/>
  <c r="Z183" i="4"/>
  <c r="U23" i="4" l="1"/>
  <c r="Z23" i="4" s="1"/>
  <c r="Z181" i="4"/>
  <c r="Z173" i="4"/>
  <c r="Z177" i="4"/>
  <c r="Z170" i="4"/>
  <c r="T22" i="4"/>
  <c r="U22" i="4"/>
  <c r="V22" i="4"/>
  <c r="W22" i="4"/>
  <c r="X22" i="4"/>
  <c r="U15" i="4" l="1"/>
  <c r="Z168" i="4"/>
  <c r="Z156" i="4" s="1"/>
  <c r="Z22" i="4"/>
  <c r="T21" i="4" l="1"/>
  <c r="U21" i="4"/>
  <c r="V21" i="4"/>
  <c r="Z21" i="4" l="1"/>
  <c r="Z19" i="4"/>
  <c r="Z71" i="4"/>
  <c r="T15" i="4" l="1"/>
  <c r="Z15" i="4" s="1"/>
</calcChain>
</file>

<file path=xl/sharedStrings.xml><?xml version="1.0" encoding="utf-8"?>
<sst xmlns="http://schemas.openxmlformats.org/spreadsheetml/2006/main" count="1890" uniqueCount="183">
  <si>
    <t>раздел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</si>
  <si>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</si>
  <si>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</si>
  <si>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</si>
  <si>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</si>
  <si>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</si>
  <si>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</si>
  <si>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</si>
  <si>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</si>
  <si>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</si>
  <si>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</si>
  <si>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</si>
  <si>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</si>
  <si>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</si>
  <si>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</si>
  <si>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</si>
  <si>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</si>
  <si>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</si>
  <si>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</si>
  <si>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</si>
  <si>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</si>
  <si>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</si>
  <si>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</si>
  <si>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</si>
  <si>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</si>
  <si>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</si>
  <si>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</si>
  <si>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</si>
  <si>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</si>
  <si>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</si>
  <si>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</si>
  <si>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</si>
  <si>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</si>
  <si>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</si>
  <si>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</si>
  <si>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</si>
  <si>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</si>
  <si>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</si>
  <si>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</si>
  <si>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</si>
  <si>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</si>
  <si>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</si>
  <si>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</si>
  <si>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</si>
  <si>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</si>
  <si>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</si>
  <si>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</si>
  <si>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</si>
  <si>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</si>
  <si>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</si>
  <si>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</si>
  <si>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</si>
  <si>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</si>
  <si>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</si>
  <si>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</si>
  <si>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</si>
  <si>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</si>
  <si>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</si>
  <si>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</si>
  <si>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</si>
  <si>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</si>
  <si>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</si>
  <si>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</si>
  <si>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</si>
  <si>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</si>
  <si>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</si>
  <si>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</si>
  <si>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</si>
  <si>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</si>
  <si>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</si>
  <si>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</si>
  <si>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</si>
  <si>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</si>
  <si>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</si>
  <si>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</si>
  <si>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</si>
  <si>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</si>
  <si>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</si>
  <si>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</si>
  <si>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</si>
  <si>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</si>
  <si>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</si>
  <si>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</si>
  <si>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</si>
  <si>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</si>
  <si>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</si>
  <si>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</si>
  <si>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</si>
  <si>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</si>
  <si>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</si>
  <si>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</si>
  <si>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</si>
  <si>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</si>
  <si>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</si>
  <si>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</si>
  <si>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</si>
  <si>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</si>
  <si>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</si>
  <si>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</si>
  <si>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</si>
  <si>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</si>
  <si>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</si>
  <si>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</si>
  <si>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</si>
  <si>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</si>
  <si>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</si>
  <si>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</si>
  <si>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</si>
  <si>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</si>
  <si>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</si>
  <si>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</si>
  <si>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</si>
  <si>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</si>
  <si>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</si>
  <si>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</si>
  <si>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</si>
  <si>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</si>
  <si>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</si>
  <si>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</si>
  <si>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</si>
  <si>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</si>
  <si>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t>+50</t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</si>
  <si>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</si>
  <si>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</si>
  <si>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</si>
  <si>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</si>
  <si>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</si>
  <si>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</si>
  <si>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</si>
  <si>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гор</t>
  </si>
  <si>
    <t>обл</t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</si>
  <si>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</si>
  <si>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</si>
  <si>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</si>
  <si>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</si>
  <si>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</si>
  <si>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Д.А. Афонин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</si>
  <si>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</si>
  <si>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t>в следующей редакции</t>
  </si>
  <si>
    <t xml:space="preserve">новое мероприятие 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</si>
  <si>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</si>
  <si>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</si>
  <si>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</si>
  <si>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</si>
  <si>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</si>
  <si>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</si>
  <si>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</si>
  <si>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</si>
  <si>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</si>
  <si>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</si>
  <si>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</si>
  <si>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t xml:space="preserve">Мероприятие 2.19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</si>
  <si>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</si>
  <si>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</si>
  <si>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</si>
  <si>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</si>
  <si>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</si>
  <si>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</si>
  <si>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</si>
  <si>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</si>
  <si>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</si>
  <si>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</si>
  <si>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</si>
  <si>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</si>
  <si>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</si>
  <si>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</si>
  <si>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</si>
  <si>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</si>
  <si>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</si>
  <si>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t>155692,3 - 2026 год 0,8 км</t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</si>
  <si>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</si>
  <si>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</si>
  <si>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</si>
  <si>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</si>
  <si>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</si>
  <si>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</si>
  <si>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</si>
  <si>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</si>
  <si>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</si>
  <si>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>Задача 2          7-ЗО</t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</si>
  <si>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</si>
  <si>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</si>
  <si>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Приложение 1  
к постановлению Администрации города Твери
от «27» декабря  2021 №  1346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</si>
</sst>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9" fontId="17" fillId="3" borderId="0" xfId="0" applyNumberFormat="1" applyFont="1" applyFill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Alignment="1">
      <alignment vertical="center" wrapText="1"/>
    </xf>
    <xf numFmtId="4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5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5" fillId="3" borderId="0" xfId="0" applyNumberFormat="1" applyFont="1" applyFill="1" applyAlignment="1">
      <alignment horizontal="left" vertical="center" wrapText="1"/>
    </xf>
    <xf numFmtId="4" fontId="14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5"/>
  <sheetViews>
    <sheetView tabSelected="1" view="pageBreakPreview" topLeftCell="A2" zoomScale="80" zoomScaleNormal="70" zoomScaleSheetLayoutView="8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107" customWidth="1"/>
    <col min="21" max="21" width="11.28515625" style="96" customWidth="1"/>
    <col min="22" max="22" width="11.7109375" style="81" customWidth="1"/>
    <col min="23" max="23" width="12.28515625" style="31" customWidth="1"/>
    <col min="24" max="24" width="10.7109375" style="31" customWidth="1"/>
    <col min="25" max="25" width="11" style="31" customWidth="1"/>
    <col min="26" max="26" width="12.28515625" style="33" bestFit="1" customWidth="1"/>
    <col min="27" max="27" width="11.28515625" style="31" customWidth="1"/>
    <col min="28" max="28" width="36.28515625" style="83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20" t="s">
        <v>44</v>
      </c>
      <c r="W1" s="120"/>
      <c r="X1" s="120"/>
      <c r="Y1" s="120"/>
      <c r="Z1" s="120"/>
      <c r="AA1" s="120"/>
    </row>
    <row r="2" spans="1:32" ht="41.4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  <c r="S2" s="11"/>
      <c r="V2" s="114" t="s">
        <v>182</v>
      </c>
      <c r="W2" s="114"/>
      <c r="X2" s="114"/>
      <c r="Y2" s="114"/>
      <c r="Z2" s="114"/>
      <c r="AA2" s="114"/>
    </row>
    <row r="3" spans="1:32" ht="13.15" customHeight="1" x14ac:dyDescent="0.25">
      <c r="A3" s="114" t="s">
        <v>47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32" x14ac:dyDescent="0.25">
      <c r="A4" s="114" t="s">
        <v>43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32" ht="13.15" customHeight="1" x14ac:dyDescent="0.25">
      <c r="A5" s="114" t="s">
        <v>45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32" ht="13.15" customHeight="1" x14ac:dyDescent="0.25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3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8"/>
      <c r="S7" s="58"/>
      <c r="T7" s="104"/>
      <c r="U7" s="97"/>
      <c r="V7" s="82"/>
      <c r="W7" s="58"/>
      <c r="X7" s="58"/>
      <c r="Y7" s="58"/>
      <c r="Z7" s="58"/>
      <c r="AA7" s="58"/>
    </row>
    <row r="8" spans="1:32" x14ac:dyDescent="0.25">
      <c r="A8" s="115" t="s">
        <v>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32" ht="16.149999999999999" customHeight="1" x14ac:dyDescent="0.25">
      <c r="A9" s="115" t="s">
        <v>45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32" ht="24" customHeight="1" x14ac:dyDescent="0.25">
      <c r="A10" s="124" t="s">
        <v>106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</row>
    <row r="11" spans="1:3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1"/>
      <c r="S11" s="11"/>
      <c r="T11" s="98"/>
      <c r="U11" s="98"/>
      <c r="W11" s="27"/>
      <c r="X11" s="27"/>
      <c r="Y11" s="27"/>
      <c r="Z11" s="26"/>
      <c r="AA11" s="27"/>
    </row>
    <row r="12" spans="1:32" s="19" customFormat="1" ht="33.6" customHeight="1" x14ac:dyDescent="0.25">
      <c r="A12" s="122" t="s">
        <v>10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 t="s">
        <v>7</v>
      </c>
      <c r="S12" s="122" t="s">
        <v>8</v>
      </c>
      <c r="T12" s="122" t="s">
        <v>37</v>
      </c>
      <c r="U12" s="122"/>
      <c r="V12" s="122"/>
      <c r="W12" s="122"/>
      <c r="X12" s="122"/>
      <c r="Y12" s="122"/>
      <c r="Z12" s="122" t="s">
        <v>4</v>
      </c>
      <c r="AA12" s="123"/>
      <c r="AB12" s="83"/>
      <c r="AC12" s="29"/>
      <c r="AD12" s="29"/>
      <c r="AE12" s="28"/>
      <c r="AF12" s="28"/>
    </row>
    <row r="13" spans="1:32" s="19" customFormat="1" ht="65.45" customHeight="1" x14ac:dyDescent="0.25">
      <c r="A13" s="122" t="s">
        <v>39</v>
      </c>
      <c r="B13" s="122"/>
      <c r="C13" s="122"/>
      <c r="D13" s="122" t="s">
        <v>0</v>
      </c>
      <c r="E13" s="122"/>
      <c r="F13" s="122" t="s">
        <v>14</v>
      </c>
      <c r="G13" s="122"/>
      <c r="H13" s="122" t="s">
        <v>15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3"/>
      <c r="T13" s="106">
        <v>2021</v>
      </c>
      <c r="U13" s="95">
        <v>2022</v>
      </c>
      <c r="V13" s="80">
        <v>2023</v>
      </c>
      <c r="W13" s="60">
        <v>2024</v>
      </c>
      <c r="X13" s="60">
        <v>2025</v>
      </c>
      <c r="Y13" s="60">
        <v>2026</v>
      </c>
      <c r="Z13" s="60" t="s">
        <v>5</v>
      </c>
      <c r="AA13" s="60" t="s">
        <v>33</v>
      </c>
      <c r="AB13" s="83"/>
      <c r="AC13" s="29"/>
      <c r="AD13" s="29"/>
      <c r="AE13" s="28"/>
      <c r="AF13" s="28"/>
    </row>
    <row r="14" spans="1:32" s="78" customFormat="1" x14ac:dyDescent="0.25">
      <c r="A14" s="75">
        <v>1</v>
      </c>
      <c r="B14" s="75">
        <v>2</v>
      </c>
      <c r="C14" s="75">
        <v>3</v>
      </c>
      <c r="D14" s="75">
        <v>4</v>
      </c>
      <c r="E14" s="75">
        <v>5</v>
      </c>
      <c r="F14" s="75">
        <v>6</v>
      </c>
      <c r="G14" s="75">
        <v>7</v>
      </c>
      <c r="H14" s="75">
        <v>8</v>
      </c>
      <c r="I14" s="75">
        <v>9</v>
      </c>
      <c r="J14" s="75">
        <v>10</v>
      </c>
      <c r="K14" s="75">
        <v>11</v>
      </c>
      <c r="L14" s="75">
        <v>12</v>
      </c>
      <c r="M14" s="75">
        <v>13</v>
      </c>
      <c r="N14" s="75">
        <v>14</v>
      </c>
      <c r="O14" s="75">
        <v>15</v>
      </c>
      <c r="P14" s="75">
        <v>16</v>
      </c>
      <c r="Q14" s="75">
        <v>17</v>
      </c>
      <c r="R14" s="75">
        <v>18</v>
      </c>
      <c r="S14" s="75">
        <v>19</v>
      </c>
      <c r="T14" s="75">
        <v>20</v>
      </c>
      <c r="U14" s="75">
        <v>21</v>
      </c>
      <c r="V14" s="75">
        <v>22</v>
      </c>
      <c r="W14" s="75">
        <v>23</v>
      </c>
      <c r="X14" s="75">
        <v>24</v>
      </c>
      <c r="Y14" s="75">
        <v>25</v>
      </c>
      <c r="Z14" s="75">
        <v>26</v>
      </c>
      <c r="AA14" s="75">
        <v>27</v>
      </c>
      <c r="AB14" s="83"/>
      <c r="AC14" s="76"/>
      <c r="AD14" s="76"/>
      <c r="AE14" s="77"/>
      <c r="AF14" s="77"/>
    </row>
    <row r="15" spans="1:32" s="1" customFormat="1" ht="34.15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 t="s">
        <v>27</v>
      </c>
      <c r="S15" s="53" t="s">
        <v>34</v>
      </c>
      <c r="T15" s="54">
        <f t="shared" ref="T15:Y15" si="0">T23+T195</f>
        <v>2416571.8999999994</v>
      </c>
      <c r="U15" s="54">
        <f t="shared" si="0"/>
        <v>2008530.7000000002</v>
      </c>
      <c r="V15" s="54">
        <f t="shared" si="0"/>
        <v>1843319.1</v>
      </c>
      <c r="W15" s="54">
        <f t="shared" si="0"/>
        <v>758870.5</v>
      </c>
      <c r="X15" s="54">
        <f t="shared" si="0"/>
        <v>487839.89999999997</v>
      </c>
      <c r="Y15" s="54">
        <f t="shared" si="0"/>
        <v>569070.69999999995</v>
      </c>
      <c r="Z15" s="54">
        <f>T15+U15+V15+W15+X15+Y15</f>
        <v>8084202.7999999998</v>
      </c>
      <c r="AA15" s="53">
        <v>2026</v>
      </c>
      <c r="AB15" s="83"/>
      <c r="AC15" s="17"/>
      <c r="AD15" s="17"/>
    </row>
    <row r="16" spans="1:32" s="10" customFormat="1" ht="42.6" customHeight="1" x14ac:dyDescent="0.25">
      <c r="A16" s="14"/>
      <c r="B16" s="14"/>
      <c r="C16" s="14"/>
      <c r="D16" s="14"/>
      <c r="E16" s="14"/>
      <c r="F16" s="14"/>
      <c r="G16" s="14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2" t="s">
        <v>87</v>
      </c>
      <c r="S16" s="6"/>
      <c r="T16" s="5"/>
      <c r="U16" s="5"/>
      <c r="V16" s="3"/>
      <c r="W16" s="3"/>
      <c r="X16" s="3"/>
      <c r="Y16" s="3"/>
      <c r="Z16" s="3"/>
      <c r="AA16" s="6"/>
      <c r="AB16" s="83"/>
      <c r="AC16" s="17"/>
      <c r="AD16" s="17"/>
      <c r="AE16" s="1"/>
      <c r="AF16" s="1"/>
    </row>
    <row r="17" spans="1:32" s="10" customFormat="1" ht="54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7" t="s">
        <v>88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83"/>
      <c r="AC17" s="17"/>
      <c r="AD17" s="17"/>
      <c r="AE17" s="1"/>
      <c r="AF17" s="1"/>
    </row>
    <row r="18" spans="1:32" s="10" customFormat="1" ht="45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89</v>
      </c>
      <c r="S18" s="6" t="s">
        <v>35</v>
      </c>
      <c r="T18" s="5">
        <f>T26</f>
        <v>11.4</v>
      </c>
      <c r="U18" s="5"/>
      <c r="V18" s="5"/>
      <c r="W18" s="5"/>
      <c r="X18" s="5"/>
      <c r="Y18" s="5"/>
      <c r="Z18" s="3">
        <f>T18+U18+V18+W18+X18+Y18</f>
        <v>11.4</v>
      </c>
      <c r="AA18" s="6">
        <v>2021</v>
      </c>
      <c r="AB18" s="83"/>
      <c r="AC18" s="17"/>
      <c r="AD18" s="17"/>
      <c r="AE18" s="1"/>
      <c r="AF18" s="1"/>
    </row>
    <row r="19" spans="1:32" s="10" customFormat="1" ht="30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90</v>
      </c>
      <c r="S19" s="6" t="s">
        <v>35</v>
      </c>
      <c r="T19" s="5">
        <f t="shared" ref="T19:Y19" si="1">T71+T72</f>
        <v>13.38</v>
      </c>
      <c r="U19" s="5">
        <f t="shared" si="1"/>
        <v>3.5870000000000002</v>
      </c>
      <c r="V19" s="5">
        <f t="shared" si="1"/>
        <v>0.3</v>
      </c>
      <c r="W19" s="5">
        <f t="shared" si="1"/>
        <v>10.199999999999999</v>
      </c>
      <c r="X19" s="5">
        <f t="shared" si="1"/>
        <v>0.3</v>
      </c>
      <c r="Y19" s="5">
        <f t="shared" si="1"/>
        <v>0.2</v>
      </c>
      <c r="Z19" s="3">
        <f>T19+U19+V19+W19+X19+Y19</f>
        <v>27.967000000000002</v>
      </c>
      <c r="AA19" s="6">
        <v>2026</v>
      </c>
      <c r="AB19" s="83"/>
      <c r="AC19" s="17"/>
      <c r="AD19" s="17"/>
      <c r="AE19" s="1"/>
      <c r="AF19" s="1"/>
    </row>
    <row r="20" spans="1:32" s="10" customFormat="1" ht="31.5" customHeight="1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91</v>
      </c>
      <c r="S20" s="6" t="s">
        <v>35</v>
      </c>
      <c r="T20" s="5">
        <f>T157</f>
        <v>7130.4</v>
      </c>
      <c r="U20" s="5">
        <f t="shared" ref="U20:Y20" si="2">U157</f>
        <v>7130.4</v>
      </c>
      <c r="V20" s="5">
        <f t="shared" si="2"/>
        <v>7130.4</v>
      </c>
      <c r="W20" s="5">
        <f t="shared" si="2"/>
        <v>7130.4</v>
      </c>
      <c r="X20" s="5">
        <f t="shared" si="2"/>
        <v>7130.4</v>
      </c>
      <c r="Y20" s="5">
        <f t="shared" si="2"/>
        <v>7130.4</v>
      </c>
      <c r="Z20" s="3">
        <f>Y20</f>
        <v>7130.4</v>
      </c>
      <c r="AA20" s="6">
        <v>2026</v>
      </c>
      <c r="AB20" s="83"/>
      <c r="AC20" s="17"/>
      <c r="AD20" s="17"/>
      <c r="AE20" s="1"/>
      <c r="AF20" s="1"/>
    </row>
    <row r="21" spans="1:32" s="10" customFormat="1" ht="63" hidden="1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92</v>
      </c>
      <c r="S21" s="6" t="s">
        <v>35</v>
      </c>
      <c r="T21" s="5" t="e">
        <f>#REF!</f>
        <v>#REF!</v>
      </c>
      <c r="U21" s="5" t="e">
        <f>#REF!</f>
        <v>#REF!</v>
      </c>
      <c r="V21" s="5" t="e">
        <f>#REF!</f>
        <v>#REF!</v>
      </c>
      <c r="W21" s="5"/>
      <c r="X21" s="5"/>
      <c r="Y21" s="5"/>
      <c r="Z21" s="3" t="e">
        <f>T21+U21+V21+W21+X21+Y21</f>
        <v>#REF!</v>
      </c>
      <c r="AA21" s="6">
        <v>2026</v>
      </c>
      <c r="AB21" s="83"/>
      <c r="AC21" s="17"/>
      <c r="AD21" s="17"/>
      <c r="AE21" s="1"/>
      <c r="AF21" s="1"/>
    </row>
    <row r="22" spans="1:32" s="10" customFormat="1" ht="30" hidden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93</v>
      </c>
      <c r="S22" s="6" t="s">
        <v>36</v>
      </c>
      <c r="T22" s="5">
        <f t="shared" ref="T22:Y22" si="3">T204</f>
        <v>848</v>
      </c>
      <c r="U22" s="5">
        <f t="shared" si="3"/>
        <v>800</v>
      </c>
      <c r="V22" s="5">
        <f t="shared" si="3"/>
        <v>800</v>
      </c>
      <c r="W22" s="5">
        <f t="shared" si="3"/>
        <v>800</v>
      </c>
      <c r="X22" s="5">
        <f t="shared" si="3"/>
        <v>800</v>
      </c>
      <c r="Y22" s="5">
        <f t="shared" si="3"/>
        <v>800</v>
      </c>
      <c r="Z22" s="3">
        <f>T22+U22+V22+W22+X22+Y22</f>
        <v>4848</v>
      </c>
      <c r="AA22" s="6">
        <v>2026</v>
      </c>
      <c r="AB22" s="83"/>
      <c r="AC22" s="17"/>
      <c r="AD22" s="17"/>
      <c r="AE22" s="1"/>
      <c r="AF22" s="1"/>
    </row>
    <row r="23" spans="1:32" ht="36.6" customHeight="1" x14ac:dyDescent="0.25">
      <c r="A23" s="39"/>
      <c r="B23" s="39"/>
      <c r="C23" s="39"/>
      <c r="D23" s="39" t="s">
        <v>11</v>
      </c>
      <c r="E23" s="39" t="s">
        <v>21</v>
      </c>
      <c r="F23" s="39" t="s">
        <v>11</v>
      </c>
      <c r="G23" s="39" t="s">
        <v>20</v>
      </c>
      <c r="H23" s="39" t="s">
        <v>11</v>
      </c>
      <c r="I23" s="39" t="s">
        <v>19</v>
      </c>
      <c r="J23" s="39" t="s">
        <v>12</v>
      </c>
      <c r="K23" s="39" t="s">
        <v>11</v>
      </c>
      <c r="L23" s="39" t="s">
        <v>11</v>
      </c>
      <c r="M23" s="39" t="s">
        <v>11</v>
      </c>
      <c r="N23" s="39" t="s">
        <v>11</v>
      </c>
      <c r="O23" s="39" t="s">
        <v>11</v>
      </c>
      <c r="P23" s="39" t="s">
        <v>11</v>
      </c>
      <c r="Q23" s="39" t="s">
        <v>11</v>
      </c>
      <c r="R23" s="40" t="s">
        <v>94</v>
      </c>
      <c r="S23" s="41" t="s">
        <v>34</v>
      </c>
      <c r="T23" s="42">
        <f t="shared" ref="T23:Y23" si="4">T24+T70+T156</f>
        <v>2416571.8999999994</v>
      </c>
      <c r="U23" s="42">
        <f t="shared" si="4"/>
        <v>2008530.7000000002</v>
      </c>
      <c r="V23" s="42">
        <f t="shared" si="4"/>
        <v>1843319.1</v>
      </c>
      <c r="W23" s="42">
        <f t="shared" si="4"/>
        <v>758870.5</v>
      </c>
      <c r="X23" s="42">
        <f t="shared" si="4"/>
        <v>487839.89999999997</v>
      </c>
      <c r="Y23" s="42">
        <f t="shared" si="4"/>
        <v>569070.69999999995</v>
      </c>
      <c r="Z23" s="42">
        <f>T23+U23+V23+W23+X23+Y23</f>
        <v>8084202.7999999998</v>
      </c>
      <c r="AA23" s="41">
        <v>2026</v>
      </c>
      <c r="AB23" s="84" t="s">
        <v>179</v>
      </c>
      <c r="AC23" s="29"/>
    </row>
    <row r="24" spans="1:32" s="20" customFormat="1" ht="49.9" customHeight="1" x14ac:dyDescent="0.25">
      <c r="A24" s="44"/>
      <c r="B24" s="44"/>
      <c r="C24" s="44"/>
      <c r="D24" s="44" t="s">
        <v>11</v>
      </c>
      <c r="E24" s="44" t="s">
        <v>21</v>
      </c>
      <c r="F24" s="44" t="s">
        <v>11</v>
      </c>
      <c r="G24" s="44" t="s">
        <v>20</v>
      </c>
      <c r="H24" s="44" t="s">
        <v>11</v>
      </c>
      <c r="I24" s="44" t="s">
        <v>19</v>
      </c>
      <c r="J24" s="44" t="s">
        <v>12</v>
      </c>
      <c r="K24" s="44" t="s">
        <v>11</v>
      </c>
      <c r="L24" s="44" t="s">
        <v>12</v>
      </c>
      <c r="M24" s="44" t="s">
        <v>11</v>
      </c>
      <c r="N24" s="44" t="s">
        <v>11</v>
      </c>
      <c r="O24" s="44" t="s">
        <v>11</v>
      </c>
      <c r="P24" s="44" t="s">
        <v>11</v>
      </c>
      <c r="Q24" s="44" t="s">
        <v>11</v>
      </c>
      <c r="R24" s="45" t="s">
        <v>26</v>
      </c>
      <c r="S24" s="46" t="s">
        <v>34</v>
      </c>
      <c r="T24" s="47">
        <f>T29+T31+T38+T41+T44+T47+T52+T56+T58+T60+T62+T64+T67</f>
        <v>150316.1</v>
      </c>
      <c r="U24" s="47">
        <f t="shared" ref="U24:Y24" si="5">U29+U31+U38+U41+U44+U47+U52+U56+U58+U60+U62+U64+U67</f>
        <v>326376.90000000002</v>
      </c>
      <c r="V24" s="47">
        <f t="shared" si="5"/>
        <v>149451.6</v>
      </c>
      <c r="W24" s="47">
        <f t="shared" si="5"/>
        <v>2751.4</v>
      </c>
      <c r="X24" s="47">
        <f t="shared" si="5"/>
        <v>55000</v>
      </c>
      <c r="Y24" s="47">
        <f t="shared" si="5"/>
        <v>136230.79999999999</v>
      </c>
      <c r="Z24" s="47">
        <f>Z29+Z31+Z38+Z41+Z44+Z47+Z52+Z67+Z56+Z58+Z60+Z62+Z64</f>
        <v>820126.79999999993</v>
      </c>
      <c r="AA24" s="46">
        <v>2026</v>
      </c>
      <c r="AB24" s="85">
        <f>AB25+AB26</f>
        <v>328832.5</v>
      </c>
      <c r="AC24" s="72"/>
      <c r="AD24" s="15"/>
      <c r="AE24" s="16"/>
      <c r="AF24" s="16"/>
    </row>
    <row r="25" spans="1:32" s="2" customFormat="1" ht="29.25" x14ac:dyDescent="0.25">
      <c r="A25" s="13"/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2" t="s">
        <v>52</v>
      </c>
      <c r="S25" s="6" t="s">
        <v>2</v>
      </c>
      <c r="T25" s="5">
        <f>T35</f>
        <v>0.6</v>
      </c>
      <c r="U25" s="5"/>
      <c r="V25" s="5"/>
      <c r="W25" s="5"/>
      <c r="X25" s="5">
        <f>X40+X43</f>
        <v>1.18</v>
      </c>
      <c r="Y25" s="5">
        <f>Y46</f>
        <v>0.7</v>
      </c>
      <c r="Z25" s="3">
        <f>Z35+Z46+Z40+Z43</f>
        <v>2.5089999999999999</v>
      </c>
      <c r="AA25" s="6">
        <v>2026</v>
      </c>
      <c r="AB25" s="85">
        <f>T94+T98+T102+T106+T110+T114+T118+T122+T127+T131+T136+T140+T144+T149</f>
        <v>56017.7</v>
      </c>
      <c r="AC25" s="68" t="s">
        <v>129</v>
      </c>
      <c r="AD25" s="15"/>
      <c r="AE25" s="16"/>
      <c r="AF25" s="16"/>
    </row>
    <row r="26" spans="1:32" s="2" customFormat="1" ht="30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53</v>
      </c>
      <c r="S26" s="6" t="s">
        <v>35</v>
      </c>
      <c r="T26" s="5">
        <f>T36</f>
        <v>11.4</v>
      </c>
      <c r="U26" s="5"/>
      <c r="V26" s="5"/>
      <c r="W26" s="5"/>
      <c r="X26" s="5"/>
      <c r="Y26" s="5"/>
      <c r="Z26" s="3">
        <f>Z36</f>
        <v>11.4</v>
      </c>
      <c r="AA26" s="6">
        <v>2021</v>
      </c>
      <c r="AB26" s="85">
        <f>T95+T99+T103+T107+T111+T115+T119+T123+T128+T132+T137+T141+T145+T150</f>
        <v>272814.8</v>
      </c>
      <c r="AC26" s="68" t="s">
        <v>130</v>
      </c>
      <c r="AD26" s="15"/>
      <c r="AE26" s="16"/>
      <c r="AF26" s="16"/>
    </row>
    <row r="27" spans="1:32" s="2" customFormat="1" ht="44.25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54</v>
      </c>
      <c r="S27" s="6" t="s">
        <v>2</v>
      </c>
      <c r="T27" s="5">
        <f>T30</f>
        <v>0.3</v>
      </c>
      <c r="U27" s="5"/>
      <c r="V27" s="5"/>
      <c r="W27" s="5"/>
      <c r="X27" s="5"/>
      <c r="Y27" s="5"/>
      <c r="Z27" s="3">
        <f>T27+U27+V27+W27+X27+Y27</f>
        <v>0.3</v>
      </c>
      <c r="AA27" s="6">
        <v>2021</v>
      </c>
      <c r="AB27" s="86"/>
      <c r="AC27" s="15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115</v>
      </c>
      <c r="S28" s="6" t="s">
        <v>31</v>
      </c>
      <c r="T28" s="9"/>
      <c r="U28" s="9"/>
      <c r="V28" s="9">
        <f>V66</f>
        <v>7</v>
      </c>
      <c r="W28" s="9">
        <f>W66</f>
        <v>14</v>
      </c>
      <c r="X28" s="9">
        <f>X39+X42+X45</f>
        <v>3</v>
      </c>
      <c r="Y28" s="9"/>
      <c r="Z28" s="4">
        <f>T28+U28+V28+W28+X28+Y28</f>
        <v>24</v>
      </c>
      <c r="AA28" s="6">
        <v>2025</v>
      </c>
      <c r="AB28" s="102">
        <f>T29+T32+T33+T48+T49+T53+T56+T58+T60+T62</f>
        <v>33477.5</v>
      </c>
      <c r="AC28" s="15"/>
      <c r="AD28" s="15"/>
      <c r="AE28" s="16"/>
      <c r="AF28" s="16"/>
    </row>
    <row r="29" spans="1:32" s="2" customFormat="1" ht="30" x14ac:dyDescent="0.25">
      <c r="A29" s="21" t="s">
        <v>11</v>
      </c>
      <c r="B29" s="21" t="s">
        <v>12</v>
      </c>
      <c r="C29" s="21" t="s">
        <v>13</v>
      </c>
      <c r="D29" s="21" t="s">
        <v>11</v>
      </c>
      <c r="E29" s="21" t="s">
        <v>21</v>
      </c>
      <c r="F29" s="21" t="s">
        <v>11</v>
      </c>
      <c r="G29" s="21" t="s">
        <v>20</v>
      </c>
      <c r="H29" s="21" t="s">
        <v>11</v>
      </c>
      <c r="I29" s="21" t="s">
        <v>19</v>
      </c>
      <c r="J29" s="21" t="s">
        <v>12</v>
      </c>
      <c r="K29" s="21" t="s">
        <v>11</v>
      </c>
      <c r="L29" s="21" t="s">
        <v>12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23</v>
      </c>
      <c r="R29" s="22" t="s">
        <v>49</v>
      </c>
      <c r="S29" s="23" t="s">
        <v>34</v>
      </c>
      <c r="T29" s="25">
        <f>18000-5624.5</f>
        <v>12375.5</v>
      </c>
      <c r="U29" s="25"/>
      <c r="V29" s="25"/>
      <c r="W29" s="25"/>
      <c r="X29" s="25"/>
      <c r="Y29" s="25"/>
      <c r="Z29" s="25">
        <f>T29+U29+V29+W29+X29+Y29</f>
        <v>12375.5</v>
      </c>
      <c r="AA29" s="23">
        <v>2021</v>
      </c>
      <c r="AB29" s="83"/>
      <c r="AC29" s="17"/>
      <c r="AD29" s="15"/>
      <c r="AE29" s="16"/>
      <c r="AF29" s="16"/>
    </row>
    <row r="30" spans="1:32" s="16" customFormat="1" ht="29.25" x14ac:dyDescent="0.25">
      <c r="A30" s="13"/>
      <c r="B30" s="13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3"/>
      <c r="P30" s="13"/>
      <c r="Q30" s="13"/>
      <c r="R30" s="12" t="s">
        <v>50</v>
      </c>
      <c r="S30" s="6" t="s">
        <v>2</v>
      </c>
      <c r="T30" s="5">
        <v>0.3</v>
      </c>
      <c r="U30" s="5"/>
      <c r="V30" s="5"/>
      <c r="W30" s="5"/>
      <c r="X30" s="5"/>
      <c r="Y30" s="5"/>
      <c r="Z30" s="3">
        <f>T30</f>
        <v>0.3</v>
      </c>
      <c r="AA30" s="6">
        <v>2021</v>
      </c>
      <c r="AB30" s="83"/>
      <c r="AC30" s="15"/>
      <c r="AD30" s="15"/>
    </row>
    <row r="31" spans="1:32" s="16" customFormat="1" ht="27.6" customHeight="1" x14ac:dyDescent="0.25">
      <c r="A31" s="21" t="s">
        <v>11</v>
      </c>
      <c r="B31" s="21" t="s">
        <v>12</v>
      </c>
      <c r="C31" s="21" t="s">
        <v>13</v>
      </c>
      <c r="D31" s="21" t="s">
        <v>11</v>
      </c>
      <c r="E31" s="21" t="s">
        <v>21</v>
      </c>
      <c r="F31" s="21" t="s">
        <v>11</v>
      </c>
      <c r="G31" s="21" t="s">
        <v>20</v>
      </c>
      <c r="H31" s="21" t="s">
        <v>11</v>
      </c>
      <c r="I31" s="21" t="s">
        <v>19</v>
      </c>
      <c r="J31" s="21" t="s">
        <v>12</v>
      </c>
      <c r="K31" s="21" t="s">
        <v>11</v>
      </c>
      <c r="L31" s="21" t="s">
        <v>12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116" t="s">
        <v>112</v>
      </c>
      <c r="S31" s="111" t="s">
        <v>34</v>
      </c>
      <c r="T31" s="25">
        <f>T33+T34+T32</f>
        <v>114895.09999999999</v>
      </c>
      <c r="U31" s="25"/>
      <c r="V31" s="25"/>
      <c r="W31" s="25"/>
      <c r="X31" s="25"/>
      <c r="Y31" s="25"/>
      <c r="Z31" s="25">
        <f t="shared" ref="Z31:Z36" si="6">SUM(T31:Y31)</f>
        <v>114895.09999999999</v>
      </c>
      <c r="AA31" s="23">
        <v>2021</v>
      </c>
      <c r="AB31" s="86"/>
      <c r="AC31" s="30"/>
      <c r="AD31" s="15"/>
    </row>
    <row r="32" spans="1:32" s="16" customFormat="1" ht="26.45" customHeight="1" x14ac:dyDescent="0.25">
      <c r="A32" s="21" t="s">
        <v>11</v>
      </c>
      <c r="B32" s="21" t="s">
        <v>12</v>
      </c>
      <c r="C32" s="21" t="s">
        <v>13</v>
      </c>
      <c r="D32" s="21" t="s">
        <v>11</v>
      </c>
      <c r="E32" s="21" t="s">
        <v>21</v>
      </c>
      <c r="F32" s="21" t="s">
        <v>11</v>
      </c>
      <c r="G32" s="21" t="s">
        <v>20</v>
      </c>
      <c r="H32" s="21" t="s">
        <v>11</v>
      </c>
      <c r="I32" s="21" t="s">
        <v>19</v>
      </c>
      <c r="J32" s="21" t="s">
        <v>12</v>
      </c>
      <c r="K32" s="21" t="s">
        <v>11</v>
      </c>
      <c r="L32" s="21" t="s">
        <v>12</v>
      </c>
      <c r="M32" s="21" t="s">
        <v>11</v>
      </c>
      <c r="N32" s="21" t="s">
        <v>11</v>
      </c>
      <c r="O32" s="21" t="s">
        <v>19</v>
      </c>
      <c r="P32" s="21" t="s">
        <v>18</v>
      </c>
      <c r="Q32" s="21" t="s">
        <v>20</v>
      </c>
      <c r="R32" s="117"/>
      <c r="S32" s="112"/>
      <c r="T32" s="24">
        <f>828.1+330+110.4-330</f>
        <v>938.5</v>
      </c>
      <c r="U32" s="25"/>
      <c r="V32" s="25"/>
      <c r="W32" s="25"/>
      <c r="X32" s="25"/>
      <c r="Y32" s="25"/>
      <c r="Z32" s="25">
        <f t="shared" si="6"/>
        <v>938.5</v>
      </c>
      <c r="AA32" s="23">
        <v>2021</v>
      </c>
      <c r="AB32" s="86"/>
      <c r="AC32" s="30"/>
      <c r="AD32" s="15"/>
    </row>
    <row r="33" spans="1:32" s="16" customFormat="1" ht="25.9" customHeight="1" x14ac:dyDescent="0.25">
      <c r="A33" s="21" t="s">
        <v>11</v>
      </c>
      <c r="B33" s="21" t="s">
        <v>12</v>
      </c>
      <c r="C33" s="21" t="s">
        <v>13</v>
      </c>
      <c r="D33" s="21" t="s">
        <v>11</v>
      </c>
      <c r="E33" s="21" t="s">
        <v>21</v>
      </c>
      <c r="F33" s="21" t="s">
        <v>11</v>
      </c>
      <c r="G33" s="21" t="s">
        <v>20</v>
      </c>
      <c r="H33" s="21" t="s">
        <v>11</v>
      </c>
      <c r="I33" s="21" t="s">
        <v>19</v>
      </c>
      <c r="J33" s="21" t="s">
        <v>12</v>
      </c>
      <c r="K33" s="21" t="s">
        <v>11</v>
      </c>
      <c r="L33" s="21" t="s">
        <v>12</v>
      </c>
      <c r="M33" s="21" t="s">
        <v>41</v>
      </c>
      <c r="N33" s="21" t="s">
        <v>11</v>
      </c>
      <c r="O33" s="21" t="s">
        <v>19</v>
      </c>
      <c r="P33" s="21" t="s">
        <v>18</v>
      </c>
      <c r="Q33" s="21" t="s">
        <v>20</v>
      </c>
      <c r="R33" s="117"/>
      <c r="S33" s="112"/>
      <c r="T33" s="24">
        <f>3869.5+7526.2</f>
        <v>11395.7</v>
      </c>
      <c r="U33" s="24"/>
      <c r="V33" s="24"/>
      <c r="W33" s="24"/>
      <c r="X33" s="24"/>
      <c r="Y33" s="24"/>
      <c r="Z33" s="25">
        <f t="shared" si="6"/>
        <v>11395.7</v>
      </c>
      <c r="AA33" s="23">
        <v>2021</v>
      </c>
      <c r="AB33" s="86"/>
      <c r="AC33" s="30"/>
      <c r="AD33" s="15"/>
    </row>
    <row r="34" spans="1:32" s="16" customFormat="1" ht="27" customHeight="1" x14ac:dyDescent="0.25">
      <c r="A34" s="21" t="s">
        <v>11</v>
      </c>
      <c r="B34" s="21" t="s">
        <v>12</v>
      </c>
      <c r="C34" s="21" t="s">
        <v>13</v>
      </c>
      <c r="D34" s="21" t="s">
        <v>11</v>
      </c>
      <c r="E34" s="21" t="s">
        <v>21</v>
      </c>
      <c r="F34" s="21" t="s">
        <v>11</v>
      </c>
      <c r="G34" s="21" t="s">
        <v>20</v>
      </c>
      <c r="H34" s="21" t="s">
        <v>11</v>
      </c>
      <c r="I34" s="21" t="s">
        <v>19</v>
      </c>
      <c r="J34" s="21" t="s">
        <v>12</v>
      </c>
      <c r="K34" s="21" t="s">
        <v>11</v>
      </c>
      <c r="L34" s="21" t="s">
        <v>12</v>
      </c>
      <c r="M34" s="21" t="s">
        <v>12</v>
      </c>
      <c r="N34" s="21" t="s">
        <v>11</v>
      </c>
      <c r="O34" s="21" t="s">
        <v>19</v>
      </c>
      <c r="P34" s="21" t="s">
        <v>18</v>
      </c>
      <c r="Q34" s="21" t="s">
        <v>20</v>
      </c>
      <c r="R34" s="118"/>
      <c r="S34" s="113"/>
      <c r="T34" s="24">
        <f>34825.4+67735.5</f>
        <v>102560.9</v>
      </c>
      <c r="U34" s="24"/>
      <c r="V34" s="24"/>
      <c r="W34" s="24"/>
      <c r="X34" s="24"/>
      <c r="Y34" s="24"/>
      <c r="Z34" s="25">
        <f t="shared" si="6"/>
        <v>102560.9</v>
      </c>
      <c r="AA34" s="23">
        <v>2021</v>
      </c>
      <c r="AB34" s="102">
        <f>T34+T50+T54</f>
        <v>116838.59999999999</v>
      </c>
      <c r="AC34" s="30"/>
      <c r="AD34" s="15"/>
    </row>
    <row r="35" spans="1:32" s="16" customFormat="1" ht="29.25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3"/>
      <c r="K35" s="13"/>
      <c r="L35" s="13"/>
      <c r="M35" s="13"/>
      <c r="N35" s="13"/>
      <c r="O35" s="13"/>
      <c r="P35" s="13"/>
      <c r="Q35" s="13"/>
      <c r="R35" s="12" t="s">
        <v>180</v>
      </c>
      <c r="S35" s="101" t="s">
        <v>2</v>
      </c>
      <c r="T35" s="5">
        <v>0.6</v>
      </c>
      <c r="U35" s="5"/>
      <c r="V35" s="9"/>
      <c r="W35" s="9"/>
      <c r="X35" s="9"/>
      <c r="Y35" s="9"/>
      <c r="Z35" s="3">
        <f t="shared" si="6"/>
        <v>0.6</v>
      </c>
      <c r="AA35" s="6">
        <v>2021</v>
      </c>
      <c r="AB35" s="86"/>
      <c r="AC35" s="30"/>
      <c r="AD35" s="15"/>
    </row>
    <row r="36" spans="1:32" s="16" customFormat="1" ht="30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181</v>
      </c>
      <c r="S36" s="6" t="s">
        <v>35</v>
      </c>
      <c r="T36" s="5">
        <v>11.4</v>
      </c>
      <c r="U36" s="5"/>
      <c r="V36" s="9"/>
      <c r="W36" s="9"/>
      <c r="X36" s="9"/>
      <c r="Y36" s="9"/>
      <c r="Z36" s="3">
        <f t="shared" si="6"/>
        <v>11.4</v>
      </c>
      <c r="AA36" s="8">
        <v>2021</v>
      </c>
      <c r="AB36" s="86"/>
      <c r="AC36" s="30"/>
      <c r="AD36" s="15"/>
    </row>
    <row r="37" spans="1:32" s="16" customFormat="1" ht="29.25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178</v>
      </c>
      <c r="S37" s="6" t="s">
        <v>1</v>
      </c>
      <c r="T37" s="5">
        <v>100</v>
      </c>
      <c r="U37" s="5"/>
      <c r="V37" s="9"/>
      <c r="W37" s="9"/>
      <c r="X37" s="9"/>
      <c r="Y37" s="9"/>
      <c r="Z37" s="3">
        <f t="shared" ref="Z37" si="7">SUM(T37:Y37)</f>
        <v>100</v>
      </c>
      <c r="AA37" s="8">
        <v>2021</v>
      </c>
      <c r="AB37" s="86"/>
      <c r="AC37" s="30"/>
      <c r="AD37" s="15"/>
    </row>
    <row r="38" spans="1:32" s="2" customFormat="1" ht="30" x14ac:dyDescent="0.25">
      <c r="A38" s="21" t="s">
        <v>11</v>
      </c>
      <c r="B38" s="21" t="s">
        <v>12</v>
      </c>
      <c r="C38" s="21" t="s">
        <v>13</v>
      </c>
      <c r="D38" s="21" t="s">
        <v>11</v>
      </c>
      <c r="E38" s="21" t="s">
        <v>21</v>
      </c>
      <c r="F38" s="21" t="s">
        <v>11</v>
      </c>
      <c r="G38" s="21" t="s">
        <v>20</v>
      </c>
      <c r="H38" s="21" t="s">
        <v>11</v>
      </c>
      <c r="I38" s="21" t="s">
        <v>19</v>
      </c>
      <c r="J38" s="21" t="s">
        <v>12</v>
      </c>
      <c r="K38" s="21" t="s">
        <v>11</v>
      </c>
      <c r="L38" s="21" t="s">
        <v>12</v>
      </c>
      <c r="M38" s="21" t="s">
        <v>11</v>
      </c>
      <c r="N38" s="21" t="s">
        <v>11</v>
      </c>
      <c r="O38" s="21" t="s">
        <v>11</v>
      </c>
      <c r="P38" s="21" t="s">
        <v>23</v>
      </c>
      <c r="Q38" s="21" t="s">
        <v>11</v>
      </c>
      <c r="R38" s="22" t="s">
        <v>117</v>
      </c>
      <c r="S38" s="23" t="s">
        <v>34</v>
      </c>
      <c r="T38" s="25"/>
      <c r="U38" s="25"/>
      <c r="V38" s="25"/>
      <c r="W38" s="25"/>
      <c r="X38" s="25">
        <v>20000</v>
      </c>
      <c r="Y38" s="25"/>
      <c r="Z38" s="25">
        <f>T38+U38+V38+W38+X38+Y38</f>
        <v>20000</v>
      </c>
      <c r="AA38" s="63">
        <v>2025</v>
      </c>
      <c r="AB38" s="86"/>
      <c r="AC38" s="15"/>
      <c r="AD38" s="15"/>
      <c r="AE38" s="16"/>
      <c r="AF38" s="16"/>
    </row>
    <row r="39" spans="1:32" s="16" customFormat="1" ht="29.25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2" t="s">
        <v>113</v>
      </c>
      <c r="S39" s="6" t="s">
        <v>31</v>
      </c>
      <c r="T39" s="9"/>
      <c r="U39" s="9"/>
      <c r="V39" s="9"/>
      <c r="W39" s="9"/>
      <c r="X39" s="9">
        <v>1</v>
      </c>
      <c r="Y39" s="9"/>
      <c r="Z39" s="4">
        <v>1</v>
      </c>
      <c r="AA39" s="6">
        <v>2025</v>
      </c>
      <c r="AB39" s="86"/>
      <c r="AC39" s="15"/>
      <c r="AD39" s="15"/>
    </row>
    <row r="40" spans="1:32" s="16" customFormat="1" ht="29.25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2" t="s">
        <v>116</v>
      </c>
      <c r="S40" s="6" t="s">
        <v>2</v>
      </c>
      <c r="T40" s="5"/>
      <c r="U40" s="5"/>
      <c r="V40" s="5"/>
      <c r="W40" s="5"/>
      <c r="X40" s="5">
        <v>0.57099999999999995</v>
      </c>
      <c r="Y40" s="5"/>
      <c r="Z40" s="3">
        <v>0.6</v>
      </c>
      <c r="AA40" s="6">
        <v>2025</v>
      </c>
      <c r="AB40" s="86"/>
      <c r="AC40" s="15"/>
      <c r="AD40" s="15"/>
    </row>
    <row r="41" spans="1:32" s="16" customFormat="1" ht="30" x14ac:dyDescent="0.25">
      <c r="A41" s="21" t="s">
        <v>11</v>
      </c>
      <c r="B41" s="21" t="s">
        <v>12</v>
      </c>
      <c r="C41" s="21" t="s">
        <v>13</v>
      </c>
      <c r="D41" s="21" t="s">
        <v>11</v>
      </c>
      <c r="E41" s="21" t="s">
        <v>21</v>
      </c>
      <c r="F41" s="21" t="s">
        <v>11</v>
      </c>
      <c r="G41" s="21" t="s">
        <v>20</v>
      </c>
      <c r="H41" s="21" t="s">
        <v>11</v>
      </c>
      <c r="I41" s="21" t="s">
        <v>19</v>
      </c>
      <c r="J41" s="21" t="s">
        <v>12</v>
      </c>
      <c r="K41" s="21" t="s">
        <v>11</v>
      </c>
      <c r="L41" s="21" t="s">
        <v>12</v>
      </c>
      <c r="M41" s="21" t="s">
        <v>11</v>
      </c>
      <c r="N41" s="21" t="s">
        <v>11</v>
      </c>
      <c r="O41" s="21" t="s">
        <v>11</v>
      </c>
      <c r="P41" s="21" t="s">
        <v>23</v>
      </c>
      <c r="Q41" s="21" t="s">
        <v>12</v>
      </c>
      <c r="R41" s="22" t="s">
        <v>118</v>
      </c>
      <c r="S41" s="23" t="s">
        <v>34</v>
      </c>
      <c r="T41" s="25"/>
      <c r="U41" s="25"/>
      <c r="V41" s="25"/>
      <c r="W41" s="25"/>
      <c r="X41" s="25">
        <v>20000</v>
      </c>
      <c r="Y41" s="25"/>
      <c r="Z41" s="25">
        <f>T41+U41+V41+W41+X41+Y41</f>
        <v>20000</v>
      </c>
      <c r="AA41" s="63">
        <v>2025</v>
      </c>
      <c r="AB41" s="86"/>
      <c r="AC41" s="15"/>
      <c r="AD41" s="15"/>
    </row>
    <row r="42" spans="1:32" s="16" customFormat="1" ht="29.25" x14ac:dyDescent="0.25">
      <c r="A42" s="13"/>
      <c r="B42" s="13"/>
      <c r="C42" s="13"/>
      <c r="D42" s="13"/>
      <c r="E42" s="13"/>
      <c r="F42" s="13"/>
      <c r="G42" s="13"/>
      <c r="H42" s="13"/>
      <c r="I42" s="14"/>
      <c r="J42" s="13"/>
      <c r="K42" s="13"/>
      <c r="L42" s="13"/>
      <c r="M42" s="13"/>
      <c r="N42" s="13"/>
      <c r="O42" s="13"/>
      <c r="P42" s="13"/>
      <c r="Q42" s="13"/>
      <c r="R42" s="12" t="s">
        <v>113</v>
      </c>
      <c r="S42" s="6" t="s">
        <v>31</v>
      </c>
      <c r="T42" s="9"/>
      <c r="U42" s="9"/>
      <c r="V42" s="9"/>
      <c r="W42" s="9"/>
      <c r="X42" s="9">
        <v>1</v>
      </c>
      <c r="Y42" s="9"/>
      <c r="Z42" s="4">
        <v>1</v>
      </c>
      <c r="AA42" s="6">
        <v>2025</v>
      </c>
      <c r="AB42" s="86"/>
      <c r="AC42" s="15"/>
      <c r="AD42" s="15"/>
    </row>
    <row r="43" spans="1:32" s="16" customFormat="1" ht="29.25" x14ac:dyDescent="0.25">
      <c r="A43" s="13"/>
      <c r="B43" s="13"/>
      <c r="C43" s="13"/>
      <c r="D43" s="13"/>
      <c r="E43" s="13"/>
      <c r="F43" s="13"/>
      <c r="G43" s="13"/>
      <c r="H43" s="13"/>
      <c r="I43" s="14"/>
      <c r="J43" s="13"/>
      <c r="K43" s="13"/>
      <c r="L43" s="13"/>
      <c r="M43" s="13"/>
      <c r="N43" s="13"/>
      <c r="O43" s="13"/>
      <c r="P43" s="13"/>
      <c r="Q43" s="13"/>
      <c r="R43" s="12" t="s">
        <v>116</v>
      </c>
      <c r="S43" s="6" t="s">
        <v>2</v>
      </c>
      <c r="T43" s="5"/>
      <c r="U43" s="5"/>
      <c r="V43" s="5"/>
      <c r="W43" s="5"/>
      <c r="X43" s="5">
        <v>0.60899999999999999</v>
      </c>
      <c r="Y43" s="5"/>
      <c r="Z43" s="3">
        <f>X43</f>
        <v>0.60899999999999999</v>
      </c>
      <c r="AA43" s="6">
        <v>2025</v>
      </c>
      <c r="AB43" s="86"/>
      <c r="AC43" s="15"/>
      <c r="AD43" s="15"/>
    </row>
    <row r="44" spans="1:32" s="16" customFormat="1" ht="60" x14ac:dyDescent="0.25">
      <c r="A44" s="21" t="s">
        <v>11</v>
      </c>
      <c r="B44" s="21" t="s">
        <v>12</v>
      </c>
      <c r="C44" s="21" t="s">
        <v>13</v>
      </c>
      <c r="D44" s="21" t="s">
        <v>11</v>
      </c>
      <c r="E44" s="21" t="s">
        <v>21</v>
      </c>
      <c r="F44" s="21" t="s">
        <v>11</v>
      </c>
      <c r="G44" s="21" t="s">
        <v>20</v>
      </c>
      <c r="H44" s="21" t="s">
        <v>11</v>
      </c>
      <c r="I44" s="21" t="s">
        <v>19</v>
      </c>
      <c r="J44" s="21" t="s">
        <v>12</v>
      </c>
      <c r="K44" s="21" t="s">
        <v>11</v>
      </c>
      <c r="L44" s="21" t="s">
        <v>12</v>
      </c>
      <c r="M44" s="21" t="s">
        <v>11</v>
      </c>
      <c r="N44" s="21" t="s">
        <v>11</v>
      </c>
      <c r="O44" s="21" t="s">
        <v>11</v>
      </c>
      <c r="P44" s="21" t="s">
        <v>23</v>
      </c>
      <c r="Q44" s="21" t="s">
        <v>13</v>
      </c>
      <c r="R44" s="22" t="s">
        <v>119</v>
      </c>
      <c r="S44" s="23" t="s">
        <v>34</v>
      </c>
      <c r="T44" s="25"/>
      <c r="U44" s="25"/>
      <c r="V44" s="25"/>
      <c r="W44" s="25"/>
      <c r="X44" s="25">
        <v>15000</v>
      </c>
      <c r="Y44" s="25">
        <v>136230.79999999999</v>
      </c>
      <c r="Z44" s="25">
        <f>T44+U44+V44+W44+X44+Y44</f>
        <v>151230.79999999999</v>
      </c>
      <c r="AA44" s="63">
        <v>2026</v>
      </c>
      <c r="AB44" s="99" t="s">
        <v>169</v>
      </c>
      <c r="AC44" s="15"/>
      <c r="AD44" s="15"/>
    </row>
    <row r="45" spans="1:32" s="16" customFormat="1" ht="29.25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12" t="s">
        <v>113</v>
      </c>
      <c r="S45" s="6" t="s">
        <v>31</v>
      </c>
      <c r="T45" s="9"/>
      <c r="U45" s="9"/>
      <c r="V45" s="9"/>
      <c r="W45" s="9"/>
      <c r="X45" s="9">
        <v>1</v>
      </c>
      <c r="Y45" s="9"/>
      <c r="Z45" s="4">
        <v>1</v>
      </c>
      <c r="AA45" s="6">
        <v>2025</v>
      </c>
      <c r="AB45" s="86"/>
      <c r="AC45" s="15"/>
      <c r="AD45" s="15"/>
    </row>
    <row r="46" spans="1:32" s="16" customFormat="1" ht="29.25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3"/>
      <c r="P46" s="13"/>
      <c r="Q46" s="13"/>
      <c r="R46" s="12" t="s">
        <v>114</v>
      </c>
      <c r="S46" s="6" t="s">
        <v>2</v>
      </c>
      <c r="T46" s="5"/>
      <c r="U46" s="5"/>
      <c r="V46" s="5"/>
      <c r="W46" s="5"/>
      <c r="X46" s="5"/>
      <c r="Y46" s="5">
        <v>0.7</v>
      </c>
      <c r="Z46" s="3">
        <f>X46+Y46</f>
        <v>0.7</v>
      </c>
      <c r="AA46" s="6">
        <v>2026</v>
      </c>
      <c r="AB46" s="86"/>
      <c r="AC46" s="15"/>
      <c r="AD46" s="15"/>
    </row>
    <row r="47" spans="1:32" s="16" customFormat="1" ht="27.6" customHeight="1" x14ac:dyDescent="0.25">
      <c r="A47" s="21" t="s">
        <v>11</v>
      </c>
      <c r="B47" s="21" t="s">
        <v>12</v>
      </c>
      <c r="C47" s="21" t="s">
        <v>13</v>
      </c>
      <c r="D47" s="21" t="s">
        <v>11</v>
      </c>
      <c r="E47" s="21" t="s">
        <v>21</v>
      </c>
      <c r="F47" s="21" t="s">
        <v>11</v>
      </c>
      <c r="G47" s="21" t="s">
        <v>20</v>
      </c>
      <c r="H47" s="21" t="s">
        <v>11</v>
      </c>
      <c r="I47" s="21" t="s">
        <v>19</v>
      </c>
      <c r="J47" s="21" t="s">
        <v>12</v>
      </c>
      <c r="K47" s="21" t="s">
        <v>11</v>
      </c>
      <c r="L47" s="21" t="s">
        <v>12</v>
      </c>
      <c r="M47" s="21" t="s">
        <v>11</v>
      </c>
      <c r="N47" s="21" t="s">
        <v>11</v>
      </c>
      <c r="O47" s="21" t="s">
        <v>11</v>
      </c>
      <c r="P47" s="21" t="s">
        <v>11</v>
      </c>
      <c r="Q47" s="21" t="s">
        <v>11</v>
      </c>
      <c r="R47" s="108" t="s">
        <v>163</v>
      </c>
      <c r="S47" s="111" t="s">
        <v>34</v>
      </c>
      <c r="T47" s="25">
        <f>T48+T49+T50</f>
        <v>7611.3</v>
      </c>
      <c r="U47" s="25"/>
      <c r="V47" s="24"/>
      <c r="W47" s="24"/>
      <c r="X47" s="24"/>
      <c r="Y47" s="24"/>
      <c r="Z47" s="25">
        <f>T47+U47+V47+W47+X47+Y47</f>
        <v>7611.3</v>
      </c>
      <c r="AA47" s="23">
        <v>2021</v>
      </c>
      <c r="AB47" s="87"/>
      <c r="AC47" s="30"/>
      <c r="AD47" s="15"/>
    </row>
    <row r="48" spans="1:32" s="16" customFormat="1" ht="27.6" customHeight="1" x14ac:dyDescent="0.25">
      <c r="A48" s="21" t="s">
        <v>11</v>
      </c>
      <c r="B48" s="21" t="s">
        <v>12</v>
      </c>
      <c r="C48" s="21" t="s">
        <v>13</v>
      </c>
      <c r="D48" s="21" t="s">
        <v>11</v>
      </c>
      <c r="E48" s="21" t="s">
        <v>21</v>
      </c>
      <c r="F48" s="21" t="s">
        <v>11</v>
      </c>
      <c r="G48" s="21" t="s">
        <v>20</v>
      </c>
      <c r="H48" s="21" t="s">
        <v>11</v>
      </c>
      <c r="I48" s="21" t="s">
        <v>19</v>
      </c>
      <c r="J48" s="21" t="s">
        <v>12</v>
      </c>
      <c r="K48" s="21" t="s">
        <v>11</v>
      </c>
      <c r="L48" s="21" t="s">
        <v>12</v>
      </c>
      <c r="M48" s="21" t="s">
        <v>11</v>
      </c>
      <c r="N48" s="21" t="s">
        <v>11</v>
      </c>
      <c r="O48" s="21" t="s">
        <v>19</v>
      </c>
      <c r="P48" s="21" t="s">
        <v>18</v>
      </c>
      <c r="Q48" s="21" t="s">
        <v>135</v>
      </c>
      <c r="R48" s="109"/>
      <c r="S48" s="112"/>
      <c r="T48" s="24">
        <v>493.1</v>
      </c>
      <c r="U48" s="25"/>
      <c r="V48" s="24"/>
      <c r="W48" s="24"/>
      <c r="X48" s="24"/>
      <c r="Y48" s="24"/>
      <c r="Z48" s="25">
        <f>T48</f>
        <v>493.1</v>
      </c>
      <c r="AA48" s="23">
        <v>2021</v>
      </c>
      <c r="AB48" s="87"/>
      <c r="AC48" s="30"/>
      <c r="AD48" s="15"/>
    </row>
    <row r="49" spans="1:31" s="16" customFormat="1" ht="27.6" customHeight="1" x14ac:dyDescent="0.25">
      <c r="A49" s="21" t="s">
        <v>11</v>
      </c>
      <c r="B49" s="21" t="s">
        <v>12</v>
      </c>
      <c r="C49" s="21" t="s">
        <v>13</v>
      </c>
      <c r="D49" s="21" t="s">
        <v>11</v>
      </c>
      <c r="E49" s="21" t="s">
        <v>21</v>
      </c>
      <c r="F49" s="21" t="s">
        <v>11</v>
      </c>
      <c r="G49" s="21" t="s">
        <v>20</v>
      </c>
      <c r="H49" s="21" t="s">
        <v>11</v>
      </c>
      <c r="I49" s="21" t="s">
        <v>19</v>
      </c>
      <c r="J49" s="21" t="s">
        <v>12</v>
      </c>
      <c r="K49" s="21" t="s">
        <v>11</v>
      </c>
      <c r="L49" s="21" t="s">
        <v>12</v>
      </c>
      <c r="M49" s="21" t="s">
        <v>41</v>
      </c>
      <c r="N49" s="21" t="s">
        <v>11</v>
      </c>
      <c r="O49" s="21" t="s">
        <v>19</v>
      </c>
      <c r="P49" s="21" t="s">
        <v>18</v>
      </c>
      <c r="Q49" s="21" t="s">
        <v>135</v>
      </c>
      <c r="R49" s="109"/>
      <c r="S49" s="112"/>
      <c r="T49" s="24">
        <f>687.6+24.3</f>
        <v>711.9</v>
      </c>
      <c r="U49" s="25"/>
      <c r="V49" s="24"/>
      <c r="W49" s="24"/>
      <c r="X49" s="24"/>
      <c r="Y49" s="24"/>
      <c r="Z49" s="25">
        <f>T49+U49+V49+W49+X49+Y49</f>
        <v>711.9</v>
      </c>
      <c r="AA49" s="23">
        <v>2021</v>
      </c>
      <c r="AB49" s="87"/>
      <c r="AC49" s="30"/>
      <c r="AD49" s="15"/>
    </row>
    <row r="50" spans="1:31" s="16" customFormat="1" ht="27.6" customHeight="1" x14ac:dyDescent="0.25">
      <c r="A50" s="21" t="s">
        <v>11</v>
      </c>
      <c r="B50" s="21" t="s">
        <v>12</v>
      </c>
      <c r="C50" s="21" t="s">
        <v>13</v>
      </c>
      <c r="D50" s="21" t="s">
        <v>11</v>
      </c>
      <c r="E50" s="21" t="s">
        <v>21</v>
      </c>
      <c r="F50" s="21" t="s">
        <v>11</v>
      </c>
      <c r="G50" s="21" t="s">
        <v>20</v>
      </c>
      <c r="H50" s="21" t="s">
        <v>11</v>
      </c>
      <c r="I50" s="21" t="s">
        <v>19</v>
      </c>
      <c r="J50" s="21" t="s">
        <v>12</v>
      </c>
      <c r="K50" s="21" t="s">
        <v>11</v>
      </c>
      <c r="L50" s="21" t="s">
        <v>12</v>
      </c>
      <c r="M50" s="21" t="s">
        <v>12</v>
      </c>
      <c r="N50" s="21" t="s">
        <v>11</v>
      </c>
      <c r="O50" s="21" t="s">
        <v>19</v>
      </c>
      <c r="P50" s="21" t="s">
        <v>18</v>
      </c>
      <c r="Q50" s="21" t="s">
        <v>135</v>
      </c>
      <c r="R50" s="110"/>
      <c r="S50" s="113"/>
      <c r="T50" s="24">
        <f>6188+218.3</f>
        <v>6406.3</v>
      </c>
      <c r="U50" s="25"/>
      <c r="V50" s="24"/>
      <c r="W50" s="24"/>
      <c r="X50" s="24"/>
      <c r="Y50" s="65"/>
      <c r="Z50" s="25">
        <f>T50+U50+V50+W50+X50+Y50</f>
        <v>6406.3</v>
      </c>
      <c r="AA50" s="23">
        <v>2021</v>
      </c>
      <c r="AB50" s="87"/>
      <c r="AC50" s="30"/>
      <c r="AD50" s="15"/>
    </row>
    <row r="51" spans="1:31" s="16" customFormat="1" ht="29.25" x14ac:dyDescent="0.25">
      <c r="A51" s="13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2" t="s">
        <v>124</v>
      </c>
      <c r="S51" s="6" t="s">
        <v>2</v>
      </c>
      <c r="T51" s="5">
        <v>2.5</v>
      </c>
      <c r="U51" s="9"/>
      <c r="V51" s="9"/>
      <c r="W51" s="9"/>
      <c r="X51" s="5"/>
      <c r="Y51" s="5"/>
      <c r="Z51" s="3">
        <f t="shared" ref="Z51:Z63" si="8">T51</f>
        <v>2.5</v>
      </c>
      <c r="AA51" s="6">
        <v>2021</v>
      </c>
      <c r="AB51" s="87"/>
      <c r="AC51" s="30"/>
      <c r="AD51" s="15"/>
    </row>
    <row r="52" spans="1:31" s="16" customFormat="1" ht="27" customHeight="1" x14ac:dyDescent="0.25">
      <c r="A52" s="21" t="s">
        <v>11</v>
      </c>
      <c r="B52" s="21" t="s">
        <v>12</v>
      </c>
      <c r="C52" s="21" t="s">
        <v>13</v>
      </c>
      <c r="D52" s="21" t="s">
        <v>11</v>
      </c>
      <c r="E52" s="21" t="s">
        <v>21</v>
      </c>
      <c r="F52" s="21" t="s">
        <v>12</v>
      </c>
      <c r="G52" s="21" t="s">
        <v>13</v>
      </c>
      <c r="H52" s="21" t="s">
        <v>11</v>
      </c>
      <c r="I52" s="21" t="s">
        <v>19</v>
      </c>
      <c r="J52" s="21" t="s">
        <v>12</v>
      </c>
      <c r="K52" s="21" t="s">
        <v>11</v>
      </c>
      <c r="L52" s="21" t="s">
        <v>12</v>
      </c>
      <c r="M52" s="21" t="s">
        <v>11</v>
      </c>
      <c r="N52" s="21" t="s">
        <v>11</v>
      </c>
      <c r="O52" s="21" t="s">
        <v>11</v>
      </c>
      <c r="P52" s="21" t="s">
        <v>11</v>
      </c>
      <c r="Q52" s="21" t="s">
        <v>11</v>
      </c>
      <c r="R52" s="116" t="s">
        <v>164</v>
      </c>
      <c r="S52" s="111" t="s">
        <v>34</v>
      </c>
      <c r="T52" s="25">
        <f>T53+T54</f>
        <v>8212.2000000000007</v>
      </c>
      <c r="U52" s="55"/>
      <c r="V52" s="55"/>
      <c r="W52" s="55"/>
      <c r="X52" s="24"/>
      <c r="Y52" s="24"/>
      <c r="Z52" s="25">
        <f t="shared" si="8"/>
        <v>8212.2000000000007</v>
      </c>
      <c r="AA52" s="23">
        <v>2021</v>
      </c>
      <c r="AB52" s="87"/>
      <c r="AC52" s="30"/>
      <c r="AD52" s="15"/>
    </row>
    <row r="53" spans="1:31" s="16" customFormat="1" ht="27" customHeight="1" x14ac:dyDescent="0.25">
      <c r="A53" s="21" t="s">
        <v>11</v>
      </c>
      <c r="B53" s="21" t="s">
        <v>12</v>
      </c>
      <c r="C53" s="21" t="s">
        <v>13</v>
      </c>
      <c r="D53" s="21" t="s">
        <v>11</v>
      </c>
      <c r="E53" s="21" t="s">
        <v>21</v>
      </c>
      <c r="F53" s="21" t="s">
        <v>12</v>
      </c>
      <c r="G53" s="21" t="s">
        <v>13</v>
      </c>
      <c r="H53" s="21" t="s">
        <v>11</v>
      </c>
      <c r="I53" s="21" t="s">
        <v>19</v>
      </c>
      <c r="J53" s="21" t="s">
        <v>12</v>
      </c>
      <c r="K53" s="21" t="s">
        <v>142</v>
      </c>
      <c r="L53" s="21" t="s">
        <v>12</v>
      </c>
      <c r="M53" s="21" t="s">
        <v>11</v>
      </c>
      <c r="N53" s="21" t="s">
        <v>11</v>
      </c>
      <c r="O53" s="21" t="s">
        <v>22</v>
      </c>
      <c r="P53" s="21" t="s">
        <v>23</v>
      </c>
      <c r="Q53" s="21" t="s">
        <v>12</v>
      </c>
      <c r="R53" s="117"/>
      <c r="S53" s="112"/>
      <c r="T53" s="24">
        <f>350-262.6+298.2-44.8</f>
        <v>340.79999999999995</v>
      </c>
      <c r="U53" s="55"/>
      <c r="V53" s="55"/>
      <c r="W53" s="55"/>
      <c r="X53" s="55"/>
      <c r="Y53" s="25"/>
      <c r="Z53" s="25">
        <f t="shared" si="8"/>
        <v>340.79999999999995</v>
      </c>
      <c r="AA53" s="23">
        <v>2021</v>
      </c>
      <c r="AB53" s="84"/>
      <c r="AC53" s="69"/>
      <c r="AD53" s="70"/>
      <c r="AE53" s="71"/>
    </row>
    <row r="54" spans="1:31" s="16" customFormat="1" ht="27" customHeight="1" x14ac:dyDescent="0.25">
      <c r="A54" s="21" t="s">
        <v>11</v>
      </c>
      <c r="B54" s="21" t="s">
        <v>12</v>
      </c>
      <c r="C54" s="21" t="s">
        <v>13</v>
      </c>
      <c r="D54" s="21" t="s">
        <v>11</v>
      </c>
      <c r="E54" s="21" t="s">
        <v>21</v>
      </c>
      <c r="F54" s="21" t="s">
        <v>12</v>
      </c>
      <c r="G54" s="21" t="s">
        <v>13</v>
      </c>
      <c r="H54" s="21" t="s">
        <v>11</v>
      </c>
      <c r="I54" s="21" t="s">
        <v>19</v>
      </c>
      <c r="J54" s="21" t="s">
        <v>12</v>
      </c>
      <c r="K54" s="21" t="s">
        <v>142</v>
      </c>
      <c r="L54" s="21" t="s">
        <v>12</v>
      </c>
      <c r="M54" s="21" t="s">
        <v>18</v>
      </c>
      <c r="N54" s="21" t="s">
        <v>22</v>
      </c>
      <c r="O54" s="21" t="s">
        <v>22</v>
      </c>
      <c r="P54" s="21" t="s">
        <v>23</v>
      </c>
      <c r="Q54" s="21" t="s">
        <v>12</v>
      </c>
      <c r="R54" s="118"/>
      <c r="S54" s="113"/>
      <c r="T54" s="24">
        <f>7618.7+262.6-9.9</f>
        <v>7871.4000000000005</v>
      </c>
      <c r="U54" s="55"/>
      <c r="V54" s="55"/>
      <c r="W54" s="55"/>
      <c r="X54" s="55"/>
      <c r="Y54" s="25"/>
      <c r="Z54" s="25">
        <f t="shared" si="8"/>
        <v>7871.4000000000005</v>
      </c>
      <c r="AA54" s="23">
        <v>2021</v>
      </c>
      <c r="AB54" s="84"/>
      <c r="AC54" s="69"/>
      <c r="AD54" s="70"/>
      <c r="AE54" s="71"/>
    </row>
    <row r="55" spans="1:31" s="16" customFormat="1" ht="30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7" t="s">
        <v>128</v>
      </c>
      <c r="S55" s="6" t="s">
        <v>1</v>
      </c>
      <c r="T55" s="5">
        <v>100</v>
      </c>
      <c r="U55" s="9"/>
      <c r="V55" s="5"/>
      <c r="W55" s="5"/>
      <c r="X55" s="5"/>
      <c r="Y55" s="5"/>
      <c r="Z55" s="3">
        <f t="shared" si="8"/>
        <v>100</v>
      </c>
      <c r="AA55" s="8">
        <v>2021</v>
      </c>
      <c r="AB55" s="84"/>
      <c r="AC55" s="69"/>
      <c r="AD55" s="70"/>
      <c r="AE55" s="71"/>
    </row>
    <row r="56" spans="1:31" s="16" customFormat="1" ht="44.25" x14ac:dyDescent="0.25">
      <c r="A56" s="21" t="s">
        <v>11</v>
      </c>
      <c r="B56" s="21" t="s">
        <v>12</v>
      </c>
      <c r="C56" s="21" t="s">
        <v>13</v>
      </c>
      <c r="D56" s="21" t="s">
        <v>11</v>
      </c>
      <c r="E56" s="21" t="s">
        <v>21</v>
      </c>
      <c r="F56" s="21" t="s">
        <v>11</v>
      </c>
      <c r="G56" s="21" t="s">
        <v>20</v>
      </c>
      <c r="H56" s="21" t="s">
        <v>11</v>
      </c>
      <c r="I56" s="21" t="s">
        <v>19</v>
      </c>
      <c r="J56" s="21" t="s">
        <v>12</v>
      </c>
      <c r="K56" s="21" t="s">
        <v>11</v>
      </c>
      <c r="L56" s="21" t="s">
        <v>12</v>
      </c>
      <c r="M56" s="21" t="s">
        <v>11</v>
      </c>
      <c r="N56" s="21" t="s">
        <v>11</v>
      </c>
      <c r="O56" s="21" t="s">
        <v>11</v>
      </c>
      <c r="P56" s="21" t="s">
        <v>22</v>
      </c>
      <c r="Q56" s="21" t="s">
        <v>19</v>
      </c>
      <c r="R56" s="50" t="s">
        <v>165</v>
      </c>
      <c r="S56" s="23" t="s">
        <v>34</v>
      </c>
      <c r="T56" s="25">
        <v>898.2</v>
      </c>
      <c r="U56" s="55"/>
      <c r="V56" s="55"/>
      <c r="W56" s="55"/>
      <c r="X56" s="55"/>
      <c r="Y56" s="25"/>
      <c r="Z56" s="25">
        <f t="shared" si="8"/>
        <v>898.2</v>
      </c>
      <c r="AA56" s="23">
        <v>2021</v>
      </c>
      <c r="AB56" s="84"/>
      <c r="AC56" s="69"/>
      <c r="AD56" s="70"/>
      <c r="AE56" s="71"/>
    </row>
    <row r="57" spans="1:31" s="16" customFormat="1" ht="29.25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2" t="s">
        <v>124</v>
      </c>
      <c r="S57" s="6" t="s">
        <v>2</v>
      </c>
      <c r="T57" s="66">
        <v>0.91400000000000003</v>
      </c>
      <c r="U57" s="66"/>
      <c r="V57" s="66"/>
      <c r="W57" s="66"/>
      <c r="X57" s="66"/>
      <c r="Y57" s="66"/>
      <c r="Z57" s="67">
        <f t="shared" si="8"/>
        <v>0.91400000000000003</v>
      </c>
      <c r="AA57" s="6">
        <v>2021</v>
      </c>
      <c r="AB57" s="84"/>
      <c r="AC57" s="69"/>
      <c r="AD57" s="70"/>
      <c r="AE57" s="71"/>
    </row>
    <row r="58" spans="1:31" s="16" customFormat="1" ht="44.25" x14ac:dyDescent="0.25">
      <c r="A58" s="21" t="s">
        <v>11</v>
      </c>
      <c r="B58" s="21" t="s">
        <v>12</v>
      </c>
      <c r="C58" s="21" t="s">
        <v>13</v>
      </c>
      <c r="D58" s="21" t="s">
        <v>11</v>
      </c>
      <c r="E58" s="21" t="s">
        <v>21</v>
      </c>
      <c r="F58" s="21" t="s">
        <v>11</v>
      </c>
      <c r="G58" s="21" t="s">
        <v>20</v>
      </c>
      <c r="H58" s="21" t="s">
        <v>11</v>
      </c>
      <c r="I58" s="21" t="s">
        <v>19</v>
      </c>
      <c r="J58" s="21" t="s">
        <v>12</v>
      </c>
      <c r="K58" s="21" t="s">
        <v>11</v>
      </c>
      <c r="L58" s="21" t="s">
        <v>12</v>
      </c>
      <c r="M58" s="21" t="s">
        <v>11</v>
      </c>
      <c r="N58" s="21" t="s">
        <v>11</v>
      </c>
      <c r="O58" s="21" t="s">
        <v>11</v>
      </c>
      <c r="P58" s="21" t="s">
        <v>22</v>
      </c>
      <c r="Q58" s="21" t="s">
        <v>20</v>
      </c>
      <c r="R58" s="50" t="s">
        <v>170</v>
      </c>
      <c r="S58" s="23" t="s">
        <v>34</v>
      </c>
      <c r="T58" s="25">
        <v>2193.3000000000002</v>
      </c>
      <c r="U58" s="55"/>
      <c r="V58" s="55"/>
      <c r="W58" s="55"/>
      <c r="X58" s="55"/>
      <c r="Y58" s="25"/>
      <c r="Z58" s="25">
        <f t="shared" si="8"/>
        <v>2193.3000000000002</v>
      </c>
      <c r="AA58" s="23">
        <v>2021</v>
      </c>
      <c r="AB58" s="84"/>
      <c r="AC58" s="69"/>
      <c r="AD58" s="70"/>
      <c r="AE58" s="71"/>
    </row>
    <row r="59" spans="1:31" s="16" customFormat="1" ht="29.25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2" t="s">
        <v>124</v>
      </c>
      <c r="S59" s="6" t="s">
        <v>2</v>
      </c>
      <c r="T59" s="66">
        <v>0.29799999999999999</v>
      </c>
      <c r="U59" s="66"/>
      <c r="V59" s="66"/>
      <c r="W59" s="66"/>
      <c r="X59" s="66"/>
      <c r="Y59" s="66"/>
      <c r="Z59" s="67">
        <f t="shared" si="8"/>
        <v>0.29799999999999999</v>
      </c>
      <c r="AA59" s="6">
        <v>2021</v>
      </c>
      <c r="AB59" s="84"/>
      <c r="AC59" s="69"/>
      <c r="AD59" s="70"/>
      <c r="AE59" s="71"/>
    </row>
    <row r="60" spans="1:31" s="16" customFormat="1" ht="44.25" x14ac:dyDescent="0.25">
      <c r="A60" s="21" t="s">
        <v>11</v>
      </c>
      <c r="B60" s="21" t="s">
        <v>12</v>
      </c>
      <c r="C60" s="21" t="s">
        <v>13</v>
      </c>
      <c r="D60" s="21" t="s">
        <v>11</v>
      </c>
      <c r="E60" s="21" t="s">
        <v>21</v>
      </c>
      <c r="F60" s="21" t="s">
        <v>11</v>
      </c>
      <c r="G60" s="21" t="s">
        <v>20</v>
      </c>
      <c r="H60" s="21" t="s">
        <v>11</v>
      </c>
      <c r="I60" s="21" t="s">
        <v>19</v>
      </c>
      <c r="J60" s="21" t="s">
        <v>12</v>
      </c>
      <c r="K60" s="21" t="s">
        <v>11</v>
      </c>
      <c r="L60" s="21" t="s">
        <v>12</v>
      </c>
      <c r="M60" s="21" t="s">
        <v>11</v>
      </c>
      <c r="N60" s="21" t="s">
        <v>11</v>
      </c>
      <c r="O60" s="21" t="s">
        <v>11</v>
      </c>
      <c r="P60" s="21" t="s">
        <v>21</v>
      </c>
      <c r="Q60" s="21" t="s">
        <v>11</v>
      </c>
      <c r="R60" s="50" t="s">
        <v>173</v>
      </c>
      <c r="S60" s="23" t="s">
        <v>34</v>
      </c>
      <c r="T60" s="25">
        <v>2479.6</v>
      </c>
      <c r="U60" s="55"/>
      <c r="V60" s="55"/>
      <c r="W60" s="55"/>
      <c r="X60" s="55"/>
      <c r="Y60" s="25"/>
      <c r="Z60" s="25">
        <f t="shared" si="8"/>
        <v>2479.6</v>
      </c>
      <c r="AA60" s="23">
        <v>2021</v>
      </c>
      <c r="AB60" s="84"/>
      <c r="AC60" s="69"/>
      <c r="AD60" s="70"/>
      <c r="AE60" s="71"/>
    </row>
    <row r="61" spans="1:31" s="16" customFormat="1" ht="29.25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2" t="s">
        <v>124</v>
      </c>
      <c r="S61" s="6" t="s">
        <v>2</v>
      </c>
      <c r="T61" s="66">
        <v>0.29499999999999998</v>
      </c>
      <c r="U61" s="66"/>
      <c r="V61" s="66"/>
      <c r="W61" s="66"/>
      <c r="X61" s="66"/>
      <c r="Y61" s="66"/>
      <c r="Z61" s="67">
        <f t="shared" si="8"/>
        <v>0.29499999999999998</v>
      </c>
      <c r="AA61" s="6">
        <v>2021</v>
      </c>
      <c r="AB61" s="84"/>
      <c r="AC61" s="69"/>
      <c r="AD61" s="70"/>
      <c r="AE61" s="71"/>
    </row>
    <row r="62" spans="1:31" s="16" customFormat="1" ht="43.9" customHeight="1" x14ac:dyDescent="0.25">
      <c r="A62" s="21" t="s">
        <v>11</v>
      </c>
      <c r="B62" s="21" t="s">
        <v>12</v>
      </c>
      <c r="C62" s="21" t="s">
        <v>13</v>
      </c>
      <c r="D62" s="21" t="s">
        <v>11</v>
      </c>
      <c r="E62" s="21" t="s">
        <v>21</v>
      </c>
      <c r="F62" s="21" t="s">
        <v>11</v>
      </c>
      <c r="G62" s="21" t="s">
        <v>20</v>
      </c>
      <c r="H62" s="21" t="s">
        <v>11</v>
      </c>
      <c r="I62" s="21" t="s">
        <v>19</v>
      </c>
      <c r="J62" s="21" t="s">
        <v>12</v>
      </c>
      <c r="K62" s="21" t="s">
        <v>11</v>
      </c>
      <c r="L62" s="21" t="s">
        <v>12</v>
      </c>
      <c r="M62" s="21" t="s">
        <v>11</v>
      </c>
      <c r="N62" s="21" t="s">
        <v>11</v>
      </c>
      <c r="O62" s="21" t="s">
        <v>11</v>
      </c>
      <c r="P62" s="21" t="s">
        <v>21</v>
      </c>
      <c r="Q62" s="21" t="s">
        <v>12</v>
      </c>
      <c r="R62" s="50" t="s">
        <v>174</v>
      </c>
      <c r="S62" s="23" t="s">
        <v>34</v>
      </c>
      <c r="T62" s="25">
        <v>1650.9</v>
      </c>
      <c r="U62" s="55"/>
      <c r="V62" s="55"/>
      <c r="W62" s="55"/>
      <c r="X62" s="55"/>
      <c r="Y62" s="25"/>
      <c r="Z62" s="25">
        <f t="shared" si="8"/>
        <v>1650.9</v>
      </c>
      <c r="AA62" s="23">
        <v>2021</v>
      </c>
      <c r="AB62" s="84"/>
      <c r="AC62" s="69"/>
      <c r="AD62" s="70"/>
      <c r="AE62" s="71"/>
    </row>
    <row r="63" spans="1:31" s="16" customFormat="1" ht="29.25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2" t="s">
        <v>124</v>
      </c>
      <c r="S63" s="6" t="s">
        <v>2</v>
      </c>
      <c r="T63" s="66">
        <v>0.23799999999999999</v>
      </c>
      <c r="U63" s="66"/>
      <c r="V63" s="66"/>
      <c r="W63" s="66"/>
      <c r="X63" s="66"/>
      <c r="Y63" s="66"/>
      <c r="Z63" s="67">
        <f t="shared" si="8"/>
        <v>0.23799999999999999</v>
      </c>
      <c r="AA63" s="6">
        <v>2021</v>
      </c>
      <c r="AB63" s="84"/>
      <c r="AC63" s="69"/>
      <c r="AD63" s="70"/>
      <c r="AE63" s="71"/>
    </row>
    <row r="64" spans="1:31" s="16" customFormat="1" ht="30" x14ac:dyDescent="0.25">
      <c r="A64" s="21" t="s">
        <v>11</v>
      </c>
      <c r="B64" s="21" t="s">
        <v>12</v>
      </c>
      <c r="C64" s="21" t="s">
        <v>13</v>
      </c>
      <c r="D64" s="21" t="s">
        <v>11</v>
      </c>
      <c r="E64" s="21" t="s">
        <v>21</v>
      </c>
      <c r="F64" s="21" t="s">
        <v>11</v>
      </c>
      <c r="G64" s="21" t="s">
        <v>20</v>
      </c>
      <c r="H64" s="21" t="s">
        <v>11</v>
      </c>
      <c r="I64" s="21" t="s">
        <v>19</v>
      </c>
      <c r="J64" s="21" t="s">
        <v>12</v>
      </c>
      <c r="K64" s="21" t="s">
        <v>11</v>
      </c>
      <c r="L64" s="21" t="s">
        <v>12</v>
      </c>
      <c r="M64" s="21" t="s">
        <v>11</v>
      </c>
      <c r="N64" s="21" t="s">
        <v>11</v>
      </c>
      <c r="O64" s="21" t="s">
        <v>11</v>
      </c>
      <c r="P64" s="21" t="s">
        <v>21</v>
      </c>
      <c r="Q64" s="21" t="s">
        <v>13</v>
      </c>
      <c r="R64" s="50" t="s">
        <v>171</v>
      </c>
      <c r="S64" s="23" t="s">
        <v>34</v>
      </c>
      <c r="T64" s="25"/>
      <c r="U64" s="24"/>
      <c r="V64" s="25">
        <v>14024</v>
      </c>
      <c r="W64" s="25">
        <v>2751.4</v>
      </c>
      <c r="X64" s="24"/>
      <c r="Y64" s="25"/>
      <c r="Z64" s="25">
        <f>V64+W64+X64+Y64</f>
        <v>16775.400000000001</v>
      </c>
      <c r="AA64" s="23">
        <v>2024</v>
      </c>
      <c r="AB64" s="84"/>
      <c r="AC64" s="69"/>
      <c r="AD64" s="70"/>
      <c r="AE64" s="71"/>
    </row>
    <row r="65" spans="1:32" s="16" customFormat="1" ht="29.25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124</v>
      </c>
      <c r="S65" s="6" t="s">
        <v>2</v>
      </c>
      <c r="T65" s="66"/>
      <c r="U65" s="66"/>
      <c r="V65" s="93">
        <v>3.44</v>
      </c>
      <c r="W65" s="5">
        <v>4.7</v>
      </c>
      <c r="X65" s="66"/>
      <c r="Y65" s="66"/>
      <c r="Z65" s="73">
        <f>V65+W65+X65+Y65</f>
        <v>8.14</v>
      </c>
      <c r="AA65" s="6">
        <v>2024</v>
      </c>
      <c r="AB65" s="84"/>
      <c r="AC65" s="69"/>
      <c r="AD65" s="70"/>
      <c r="AE65" s="71"/>
    </row>
    <row r="66" spans="1:32" s="16" customFormat="1" ht="29.25" x14ac:dyDescent="0.25">
      <c r="A66" s="13"/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2" t="s">
        <v>176</v>
      </c>
      <c r="S66" s="6" t="s">
        <v>31</v>
      </c>
      <c r="T66" s="66"/>
      <c r="U66" s="66"/>
      <c r="V66" s="9">
        <v>7</v>
      </c>
      <c r="W66" s="9">
        <v>14</v>
      </c>
      <c r="X66" s="9"/>
      <c r="Y66" s="9"/>
      <c r="Z66" s="4">
        <f>V66+W66+X66+Y66</f>
        <v>21</v>
      </c>
      <c r="AA66" s="6">
        <v>2024</v>
      </c>
      <c r="AB66" s="84"/>
      <c r="AC66" s="69"/>
      <c r="AD66" s="70"/>
      <c r="AE66" s="71"/>
    </row>
    <row r="67" spans="1:32" s="16" customFormat="1" ht="27" customHeight="1" x14ac:dyDescent="0.25">
      <c r="A67" s="21" t="s">
        <v>11</v>
      </c>
      <c r="B67" s="21" t="s">
        <v>12</v>
      </c>
      <c r="C67" s="21" t="s">
        <v>13</v>
      </c>
      <c r="D67" s="21" t="s">
        <v>11</v>
      </c>
      <c r="E67" s="21" t="s">
        <v>21</v>
      </c>
      <c r="F67" s="21" t="s">
        <v>11</v>
      </c>
      <c r="G67" s="21" t="s">
        <v>20</v>
      </c>
      <c r="H67" s="21" t="s">
        <v>11</v>
      </c>
      <c r="I67" s="21" t="s">
        <v>19</v>
      </c>
      <c r="J67" s="21" t="s">
        <v>12</v>
      </c>
      <c r="K67" s="21" t="s">
        <v>11</v>
      </c>
      <c r="L67" s="21" t="s">
        <v>12</v>
      </c>
      <c r="M67" s="21" t="s">
        <v>11</v>
      </c>
      <c r="N67" s="21" t="s">
        <v>11</v>
      </c>
      <c r="O67" s="21" t="s">
        <v>11</v>
      </c>
      <c r="P67" s="21" t="s">
        <v>11</v>
      </c>
      <c r="Q67" s="21" t="s">
        <v>11</v>
      </c>
      <c r="R67" s="116" t="s">
        <v>172</v>
      </c>
      <c r="S67" s="111" t="s">
        <v>34</v>
      </c>
      <c r="T67" s="25"/>
      <c r="U67" s="25">
        <f>U68+U69</f>
        <v>326376.90000000002</v>
      </c>
      <c r="V67" s="25">
        <f>V68+V69</f>
        <v>135427.6</v>
      </c>
      <c r="W67" s="55"/>
      <c r="X67" s="55"/>
      <c r="Y67" s="25"/>
      <c r="Z67" s="25">
        <f>Z68+Z69</f>
        <v>461804.5</v>
      </c>
      <c r="AA67" s="23">
        <v>2023</v>
      </c>
      <c r="AB67" s="84"/>
      <c r="AC67" s="69"/>
      <c r="AD67" s="70"/>
      <c r="AE67" s="71"/>
    </row>
    <row r="68" spans="1:32" s="16" customFormat="1" ht="27" customHeight="1" x14ac:dyDescent="0.25">
      <c r="A68" s="21" t="s">
        <v>11</v>
      </c>
      <c r="B68" s="21" t="s">
        <v>12</v>
      </c>
      <c r="C68" s="21" t="s">
        <v>13</v>
      </c>
      <c r="D68" s="21" t="s">
        <v>11</v>
      </c>
      <c r="E68" s="21" t="s">
        <v>21</v>
      </c>
      <c r="F68" s="21" t="s">
        <v>11</v>
      </c>
      <c r="G68" s="21" t="s">
        <v>20</v>
      </c>
      <c r="H68" s="21" t="s">
        <v>11</v>
      </c>
      <c r="I68" s="21" t="s">
        <v>19</v>
      </c>
      <c r="J68" s="21" t="s">
        <v>12</v>
      </c>
      <c r="K68" s="21" t="s">
        <v>11</v>
      </c>
      <c r="L68" s="21" t="s">
        <v>12</v>
      </c>
      <c r="M68" s="21" t="s">
        <v>41</v>
      </c>
      <c r="N68" s="21" t="s">
        <v>11</v>
      </c>
      <c r="O68" s="21" t="s">
        <v>19</v>
      </c>
      <c r="P68" s="21" t="s">
        <v>18</v>
      </c>
      <c r="Q68" s="21" t="s">
        <v>11</v>
      </c>
      <c r="R68" s="117"/>
      <c r="S68" s="112"/>
      <c r="T68" s="25"/>
      <c r="U68" s="24">
        <v>42342.400000000001</v>
      </c>
      <c r="V68" s="24">
        <f>13259+2837.4</f>
        <v>16096.4</v>
      </c>
      <c r="W68" s="24"/>
      <c r="X68" s="24"/>
      <c r="Y68" s="25"/>
      <c r="Z68" s="25">
        <f>U68+V68</f>
        <v>58438.8</v>
      </c>
      <c r="AA68" s="23">
        <v>2023</v>
      </c>
      <c r="AB68" s="84"/>
      <c r="AC68" s="69"/>
      <c r="AD68" s="70"/>
      <c r="AE68" s="71"/>
    </row>
    <row r="69" spans="1:32" s="16" customFormat="1" ht="27.6" customHeight="1" x14ac:dyDescent="0.25">
      <c r="A69" s="21" t="s">
        <v>11</v>
      </c>
      <c r="B69" s="21" t="s">
        <v>12</v>
      </c>
      <c r="C69" s="21" t="s">
        <v>13</v>
      </c>
      <c r="D69" s="21" t="s">
        <v>11</v>
      </c>
      <c r="E69" s="21" t="s">
        <v>21</v>
      </c>
      <c r="F69" s="21" t="s">
        <v>11</v>
      </c>
      <c r="G69" s="21" t="s">
        <v>20</v>
      </c>
      <c r="H69" s="21" t="s">
        <v>11</v>
      </c>
      <c r="I69" s="21" t="s">
        <v>19</v>
      </c>
      <c r="J69" s="21" t="s">
        <v>12</v>
      </c>
      <c r="K69" s="21" t="s">
        <v>11</v>
      </c>
      <c r="L69" s="21" t="s">
        <v>12</v>
      </c>
      <c r="M69" s="21" t="s">
        <v>12</v>
      </c>
      <c r="N69" s="21" t="s">
        <v>11</v>
      </c>
      <c r="O69" s="21" t="s">
        <v>19</v>
      </c>
      <c r="P69" s="21" t="s">
        <v>18</v>
      </c>
      <c r="Q69" s="21" t="s">
        <v>11</v>
      </c>
      <c r="R69" s="118"/>
      <c r="S69" s="113"/>
      <c r="T69" s="25"/>
      <c r="U69" s="24">
        <v>284034.5</v>
      </c>
      <c r="V69" s="24">
        <v>119331.2</v>
      </c>
      <c r="W69" s="55"/>
      <c r="X69" s="55"/>
      <c r="Y69" s="25"/>
      <c r="Z69" s="25">
        <f>U69+V69</f>
        <v>403365.7</v>
      </c>
      <c r="AA69" s="23">
        <v>2023</v>
      </c>
      <c r="AB69" s="84"/>
      <c r="AC69" s="69"/>
      <c r="AD69" s="70"/>
      <c r="AE69" s="71"/>
    </row>
    <row r="70" spans="1:32" s="20" customFormat="1" ht="42.75" x14ac:dyDescent="0.25">
      <c r="A70" s="44"/>
      <c r="B70" s="44"/>
      <c r="C70" s="44"/>
      <c r="D70" s="44" t="s">
        <v>11</v>
      </c>
      <c r="E70" s="44" t="s">
        <v>21</v>
      </c>
      <c r="F70" s="44" t="s">
        <v>11</v>
      </c>
      <c r="G70" s="44" t="s">
        <v>20</v>
      </c>
      <c r="H70" s="44" t="s">
        <v>11</v>
      </c>
      <c r="I70" s="44" t="s">
        <v>19</v>
      </c>
      <c r="J70" s="44" t="s">
        <v>12</v>
      </c>
      <c r="K70" s="44" t="s">
        <v>11</v>
      </c>
      <c r="L70" s="44" t="s">
        <v>13</v>
      </c>
      <c r="M70" s="44" t="s">
        <v>11</v>
      </c>
      <c r="N70" s="44" t="s">
        <v>11</v>
      </c>
      <c r="O70" s="44" t="s">
        <v>11</v>
      </c>
      <c r="P70" s="44" t="s">
        <v>11</v>
      </c>
      <c r="Q70" s="44" t="s">
        <v>11</v>
      </c>
      <c r="R70" s="45" t="s">
        <v>25</v>
      </c>
      <c r="S70" s="46" t="s">
        <v>34</v>
      </c>
      <c r="T70" s="47">
        <f t="shared" ref="T70:Y70" si="9">T74+T79+T83+T91+T93+T97+T101+T105+T109+T113+T117+T153+T121+T126+T130+T135+T139+T143+T148</f>
        <v>1555404.5999999996</v>
      </c>
      <c r="U70" s="47">
        <f>U74+U79+U83+U91+U93+U97+U101+U105+U109+U113+U117+U153+U121+U126+U130+U135+U139+U143+U148</f>
        <v>1043318.8</v>
      </c>
      <c r="V70" s="47">
        <f t="shared" si="9"/>
        <v>869416.3</v>
      </c>
      <c r="W70" s="47">
        <f t="shared" si="9"/>
        <v>60876</v>
      </c>
      <c r="X70" s="47">
        <f t="shared" si="9"/>
        <v>19671.2</v>
      </c>
      <c r="Y70" s="47">
        <f t="shared" si="9"/>
        <v>19671.2</v>
      </c>
      <c r="Z70" s="47">
        <f>Z74+Z79+Z83+Z91+Z93+Z97+Z101+Z105+Z109+Z113+Z117+Z121+Z126+Z130+Z135+Z139+Z143+Z148+Z153</f>
        <v>3568358.0999999992</v>
      </c>
      <c r="AA70" s="46">
        <v>2026</v>
      </c>
      <c r="AB70" s="102">
        <f>T74+T79+T84+T91+T94+T98+T102+T106+T110+T114+T118+T122+T127+T131+T136+T140+T144+T149+59089.5</f>
        <v>159890.90000000002</v>
      </c>
      <c r="AC70" s="15"/>
      <c r="AD70" s="15"/>
      <c r="AE70" s="16"/>
      <c r="AF70" s="16"/>
    </row>
    <row r="71" spans="1:32" s="2" customFormat="1" ht="44.25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12" t="s">
        <v>67</v>
      </c>
      <c r="S71" s="6" t="s">
        <v>35</v>
      </c>
      <c r="T71" s="5">
        <f>T76</f>
        <v>0</v>
      </c>
      <c r="U71" s="5"/>
      <c r="V71" s="5"/>
      <c r="W71" s="5">
        <f>W76</f>
        <v>0.2</v>
      </c>
      <c r="X71" s="5"/>
      <c r="Y71" s="5">
        <f>Y76+Y87</f>
        <v>0.2</v>
      </c>
      <c r="Z71" s="3">
        <f>T71+U71+V71+W71+X71+Y71</f>
        <v>0.4</v>
      </c>
      <c r="AA71" s="6">
        <v>2026</v>
      </c>
      <c r="AB71" s="86"/>
      <c r="AC71" s="15"/>
      <c r="AD71" s="15"/>
      <c r="AE71" s="16"/>
      <c r="AF71" s="16"/>
    </row>
    <row r="72" spans="1:32" s="2" customFormat="1" ht="30" x14ac:dyDescent="0.25">
      <c r="A72" s="13"/>
      <c r="B72" s="13"/>
      <c r="C72" s="13"/>
      <c r="D72" s="13"/>
      <c r="E72" s="13"/>
      <c r="F72" s="13"/>
      <c r="G72" s="13"/>
      <c r="H72" s="13"/>
      <c r="I72" s="14"/>
      <c r="J72" s="13"/>
      <c r="K72" s="13"/>
      <c r="L72" s="13"/>
      <c r="M72" s="13"/>
      <c r="N72" s="13"/>
      <c r="O72" s="13"/>
      <c r="P72" s="13"/>
      <c r="Q72" s="13"/>
      <c r="R72" s="12" t="s">
        <v>68</v>
      </c>
      <c r="S72" s="6" t="s">
        <v>35</v>
      </c>
      <c r="T72" s="5">
        <f>T108+T112+T116+T125+T134+T138+T142+T147+T152</f>
        <v>13.38</v>
      </c>
      <c r="U72" s="5">
        <f>U77+U80+U96</f>
        <v>3.5870000000000002</v>
      </c>
      <c r="V72" s="5">
        <f>V77+V80+V96</f>
        <v>0.3</v>
      </c>
      <c r="W72" s="5">
        <f>W80</f>
        <v>10</v>
      </c>
      <c r="X72" s="5">
        <f>X77+X80+X96</f>
        <v>0.3</v>
      </c>
      <c r="Y72" s="5"/>
      <c r="Z72" s="3">
        <f>T72+U72+V72+W72+X72+Y72</f>
        <v>27.567000000000004</v>
      </c>
      <c r="AA72" s="6">
        <v>2025</v>
      </c>
      <c r="AB72" s="86"/>
      <c r="AC72" s="15"/>
      <c r="AD72" s="15"/>
      <c r="AE72" s="16"/>
      <c r="AF72" s="16"/>
    </row>
    <row r="73" spans="1:32" s="2" customFormat="1" ht="45" x14ac:dyDescent="0.25">
      <c r="A73" s="13"/>
      <c r="B73" s="13"/>
      <c r="C73" s="13"/>
      <c r="D73" s="13"/>
      <c r="E73" s="13"/>
      <c r="F73" s="13"/>
      <c r="G73" s="13"/>
      <c r="H73" s="13"/>
      <c r="I73" s="14"/>
      <c r="J73" s="13"/>
      <c r="K73" s="13"/>
      <c r="L73" s="13"/>
      <c r="M73" s="13"/>
      <c r="N73" s="13"/>
      <c r="O73" s="13"/>
      <c r="P73" s="13"/>
      <c r="Q73" s="13"/>
      <c r="R73" s="7" t="s">
        <v>105</v>
      </c>
      <c r="S73" s="6" t="s">
        <v>2</v>
      </c>
      <c r="T73" s="5">
        <f>T86+T100+T104+T129+T133+T146+T151+T124</f>
        <v>69.394800000000004</v>
      </c>
      <c r="U73" s="5">
        <f>U86</f>
        <v>73.599999999999994</v>
      </c>
      <c r="V73" s="5">
        <f>V86</f>
        <v>61.6</v>
      </c>
      <c r="W73" s="5">
        <f>W86</f>
        <v>12</v>
      </c>
      <c r="X73" s="5">
        <f>X86</f>
        <v>12</v>
      </c>
      <c r="Y73" s="5">
        <f>Y86</f>
        <v>12</v>
      </c>
      <c r="Z73" s="3">
        <f>Z86+Z100+Z104+Z124+Z129+Z133+Z146+Z151</f>
        <v>240.59479999999996</v>
      </c>
      <c r="AA73" s="6">
        <v>2026</v>
      </c>
      <c r="AB73" s="100"/>
      <c r="AC73" s="15"/>
      <c r="AD73" s="15"/>
      <c r="AE73" s="16"/>
      <c r="AF73" s="16"/>
    </row>
    <row r="74" spans="1:32" ht="30" x14ac:dyDescent="0.25">
      <c r="A74" s="21" t="s">
        <v>11</v>
      </c>
      <c r="B74" s="21" t="s">
        <v>12</v>
      </c>
      <c r="C74" s="21" t="s">
        <v>13</v>
      </c>
      <c r="D74" s="21" t="s">
        <v>11</v>
      </c>
      <c r="E74" s="21" t="s">
        <v>21</v>
      </c>
      <c r="F74" s="21" t="s">
        <v>11</v>
      </c>
      <c r="G74" s="21" t="s">
        <v>20</v>
      </c>
      <c r="H74" s="21" t="s">
        <v>11</v>
      </c>
      <c r="I74" s="21" t="s">
        <v>19</v>
      </c>
      <c r="J74" s="21" t="s">
        <v>12</v>
      </c>
      <c r="K74" s="21" t="s">
        <v>11</v>
      </c>
      <c r="L74" s="21" t="s">
        <v>13</v>
      </c>
      <c r="M74" s="21" t="s">
        <v>20</v>
      </c>
      <c r="N74" s="21" t="s">
        <v>20</v>
      </c>
      <c r="O74" s="21" t="s">
        <v>20</v>
      </c>
      <c r="P74" s="21" t="s">
        <v>20</v>
      </c>
      <c r="Q74" s="21" t="s">
        <v>20</v>
      </c>
      <c r="R74" s="49" t="s">
        <v>69</v>
      </c>
      <c r="S74" s="23" t="s">
        <v>34</v>
      </c>
      <c r="T74" s="25">
        <f>39180+2042-39960.1-129.8</f>
        <v>1132.1000000000015</v>
      </c>
      <c r="U74" s="25">
        <v>20838.599999999999</v>
      </c>
      <c r="V74" s="25">
        <v>3610.8</v>
      </c>
      <c r="W74" s="25">
        <f>2958.3+2041.7</f>
        <v>5000</v>
      </c>
      <c r="X74" s="25">
        <v>2958.3</v>
      </c>
      <c r="Y74" s="25">
        <v>2958.3</v>
      </c>
      <c r="Z74" s="25">
        <f>T74+U74+V74+W74+X74+Y74</f>
        <v>36498.100000000006</v>
      </c>
      <c r="AA74" s="23">
        <v>2026</v>
      </c>
    </row>
    <row r="75" spans="1:32" ht="44.25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3"/>
      <c r="K75" s="13"/>
      <c r="L75" s="13"/>
      <c r="M75" s="13"/>
      <c r="N75" s="13"/>
      <c r="O75" s="13"/>
      <c r="P75" s="13"/>
      <c r="Q75" s="13"/>
      <c r="R75" s="12" t="s">
        <v>132</v>
      </c>
      <c r="S75" s="6" t="s">
        <v>32</v>
      </c>
      <c r="T75" s="9">
        <v>1</v>
      </c>
      <c r="U75" s="9"/>
      <c r="V75" s="9">
        <v>1</v>
      </c>
      <c r="W75" s="9"/>
      <c r="X75" s="9">
        <v>1</v>
      </c>
      <c r="Y75" s="9"/>
      <c r="Z75" s="4">
        <f>T75+U75+V75+W75+X75+Y75</f>
        <v>3</v>
      </c>
      <c r="AA75" s="6">
        <v>2025</v>
      </c>
    </row>
    <row r="76" spans="1:32" s="1" customFormat="1" ht="4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7" t="s">
        <v>134</v>
      </c>
      <c r="S76" s="6" t="s">
        <v>35</v>
      </c>
      <c r="T76" s="66"/>
      <c r="U76" s="5"/>
      <c r="V76" s="5"/>
      <c r="W76" s="5">
        <v>0.2</v>
      </c>
      <c r="X76" s="5"/>
      <c r="Y76" s="5">
        <v>0.2</v>
      </c>
      <c r="Z76" s="67">
        <f>T76+U76+V76+W76+X76+Y76</f>
        <v>0.4</v>
      </c>
      <c r="AA76" s="6">
        <v>2026</v>
      </c>
      <c r="AB76" s="88"/>
      <c r="AC76" s="17"/>
      <c r="AD76" s="17"/>
    </row>
    <row r="77" spans="1:32" ht="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133</v>
      </c>
      <c r="S77" s="6" t="s">
        <v>35</v>
      </c>
      <c r="T77" s="5"/>
      <c r="U77" s="5"/>
      <c r="V77" s="5">
        <v>0.3</v>
      </c>
      <c r="W77" s="5"/>
      <c r="X77" s="5">
        <v>0.3</v>
      </c>
      <c r="Y77" s="5"/>
      <c r="Z77" s="3">
        <f t="shared" ref="Z77:Z83" si="10">T77+U77+V77+W77+X77+Y77</f>
        <v>0.6</v>
      </c>
      <c r="AA77" s="6">
        <v>2025</v>
      </c>
    </row>
    <row r="78" spans="1:32" ht="4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7" t="s">
        <v>140</v>
      </c>
      <c r="S78" s="6" t="s">
        <v>2</v>
      </c>
      <c r="T78" s="5"/>
      <c r="U78" s="66">
        <v>0.59</v>
      </c>
      <c r="V78" s="66"/>
      <c r="W78" s="66"/>
      <c r="X78" s="66"/>
      <c r="Y78" s="66"/>
      <c r="Z78" s="67">
        <f>U78</f>
        <v>0.59</v>
      </c>
      <c r="AA78" s="6">
        <v>2022</v>
      </c>
    </row>
    <row r="79" spans="1:32" ht="30" x14ac:dyDescent="0.25">
      <c r="A79" s="21" t="s">
        <v>11</v>
      </c>
      <c r="B79" s="21" t="s">
        <v>12</v>
      </c>
      <c r="C79" s="21" t="s">
        <v>13</v>
      </c>
      <c r="D79" s="21" t="s">
        <v>11</v>
      </c>
      <c r="E79" s="21" t="s">
        <v>21</v>
      </c>
      <c r="F79" s="21" t="s">
        <v>11</v>
      </c>
      <c r="G79" s="21" t="s">
        <v>20</v>
      </c>
      <c r="H79" s="21" t="s">
        <v>11</v>
      </c>
      <c r="I79" s="21" t="s">
        <v>19</v>
      </c>
      <c r="J79" s="21" t="s">
        <v>12</v>
      </c>
      <c r="K79" s="21" t="s">
        <v>11</v>
      </c>
      <c r="L79" s="21" t="s">
        <v>13</v>
      </c>
      <c r="M79" s="21" t="s">
        <v>20</v>
      </c>
      <c r="N79" s="21" t="s">
        <v>20</v>
      </c>
      <c r="O79" s="21" t="s">
        <v>20</v>
      </c>
      <c r="P79" s="21" t="s">
        <v>20</v>
      </c>
      <c r="Q79" s="21" t="s">
        <v>20</v>
      </c>
      <c r="R79" s="22" t="s">
        <v>64</v>
      </c>
      <c r="S79" s="23" t="s">
        <v>34</v>
      </c>
      <c r="T79" s="25">
        <f>770.4+150+7000+500-553-1203.8</f>
        <v>6663.5999999999995</v>
      </c>
      <c r="U79" s="25">
        <f>33685.8-14055.9</f>
        <v>19629.900000000001</v>
      </c>
      <c r="V79" s="25"/>
      <c r="W79" s="25">
        <v>39163.1</v>
      </c>
      <c r="X79" s="25"/>
      <c r="Y79" s="25"/>
      <c r="Z79" s="25">
        <f t="shared" si="10"/>
        <v>65456.6</v>
      </c>
      <c r="AA79" s="23">
        <v>2024</v>
      </c>
      <c r="AC79" s="48"/>
    </row>
    <row r="80" spans="1:32" ht="3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7" t="s">
        <v>66</v>
      </c>
      <c r="S80" s="6" t="s">
        <v>40</v>
      </c>
      <c r="T80" s="5"/>
      <c r="U80" s="5">
        <v>3.5870000000000002</v>
      </c>
      <c r="V80" s="5"/>
      <c r="W80" s="5">
        <v>10</v>
      </c>
      <c r="X80" s="5"/>
      <c r="Y80" s="5"/>
      <c r="Z80" s="3">
        <f t="shared" si="10"/>
        <v>13.587</v>
      </c>
      <c r="AA80" s="6">
        <v>2024</v>
      </c>
    </row>
    <row r="81" spans="1:32" ht="4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7" t="s">
        <v>120</v>
      </c>
      <c r="S81" s="6" t="s">
        <v>1</v>
      </c>
      <c r="T81" s="5">
        <v>100</v>
      </c>
      <c r="U81" s="5"/>
      <c r="V81" s="5"/>
      <c r="W81" s="5"/>
      <c r="X81" s="5"/>
      <c r="Y81" s="5"/>
      <c r="Z81" s="3">
        <f t="shared" si="10"/>
        <v>100</v>
      </c>
      <c r="AA81" s="6">
        <v>2021</v>
      </c>
    </row>
    <row r="82" spans="1:32" s="1" customFormat="1" ht="3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7" t="s">
        <v>137</v>
      </c>
      <c r="S82" s="6" t="s">
        <v>16</v>
      </c>
      <c r="T82" s="5">
        <v>182.4</v>
      </c>
      <c r="U82" s="5"/>
      <c r="V82" s="5"/>
      <c r="W82" s="5"/>
      <c r="X82" s="5"/>
      <c r="Y82" s="5"/>
      <c r="Z82" s="3">
        <f t="shared" si="10"/>
        <v>182.4</v>
      </c>
      <c r="AA82" s="6">
        <v>2021</v>
      </c>
      <c r="AB82" s="83"/>
      <c r="AC82" s="17"/>
      <c r="AD82" s="17"/>
    </row>
    <row r="83" spans="1:32" ht="27.6" customHeight="1" x14ac:dyDescent="0.25">
      <c r="A83" s="21" t="s">
        <v>11</v>
      </c>
      <c r="B83" s="21" t="s">
        <v>12</v>
      </c>
      <c r="C83" s="21" t="s">
        <v>13</v>
      </c>
      <c r="D83" s="21" t="s">
        <v>11</v>
      </c>
      <c r="E83" s="21" t="s">
        <v>21</v>
      </c>
      <c r="F83" s="21" t="s">
        <v>11</v>
      </c>
      <c r="G83" s="21" t="s">
        <v>20</v>
      </c>
      <c r="H83" s="21" t="s">
        <v>11</v>
      </c>
      <c r="I83" s="21" t="s">
        <v>19</v>
      </c>
      <c r="J83" s="21" t="s">
        <v>12</v>
      </c>
      <c r="K83" s="21" t="s">
        <v>11</v>
      </c>
      <c r="L83" s="21" t="s">
        <v>11</v>
      </c>
      <c r="M83" s="21" t="s">
        <v>11</v>
      </c>
      <c r="N83" s="21" t="s">
        <v>11</v>
      </c>
      <c r="O83" s="21" t="s">
        <v>11</v>
      </c>
      <c r="P83" s="21" t="s">
        <v>11</v>
      </c>
      <c r="Q83" s="21" t="s">
        <v>11</v>
      </c>
      <c r="R83" s="108" t="s">
        <v>167</v>
      </c>
      <c r="S83" s="111" t="s">
        <v>34</v>
      </c>
      <c r="T83" s="25">
        <f>T84+T85</f>
        <v>1210441.0999999999</v>
      </c>
      <c r="U83" s="25">
        <f>U84+U85</f>
        <v>867205.4</v>
      </c>
      <c r="V83" s="25">
        <f>V84+V85</f>
        <v>865805.5</v>
      </c>
      <c r="W83" s="25">
        <v>16712.900000000001</v>
      </c>
      <c r="X83" s="25">
        <v>16712.900000000001</v>
      </c>
      <c r="Y83" s="25">
        <v>16712.900000000001</v>
      </c>
      <c r="Z83" s="25">
        <f t="shared" si="10"/>
        <v>2993590.6999999997</v>
      </c>
      <c r="AA83" s="23">
        <v>2026</v>
      </c>
    </row>
    <row r="84" spans="1:32" ht="27" customHeight="1" x14ac:dyDescent="0.25">
      <c r="A84" s="21" t="s">
        <v>11</v>
      </c>
      <c r="B84" s="21" t="s">
        <v>12</v>
      </c>
      <c r="C84" s="21" t="s">
        <v>13</v>
      </c>
      <c r="D84" s="21" t="s">
        <v>11</v>
      </c>
      <c r="E84" s="21" t="s">
        <v>21</v>
      </c>
      <c r="F84" s="21" t="s">
        <v>11</v>
      </c>
      <c r="G84" s="21" t="s">
        <v>20</v>
      </c>
      <c r="H84" s="21" t="s">
        <v>11</v>
      </c>
      <c r="I84" s="21" t="s">
        <v>19</v>
      </c>
      <c r="J84" s="21" t="s">
        <v>12</v>
      </c>
      <c r="K84" s="21" t="s">
        <v>46</v>
      </c>
      <c r="L84" s="21" t="s">
        <v>12</v>
      </c>
      <c r="M84" s="21" t="s">
        <v>11</v>
      </c>
      <c r="N84" s="21" t="s">
        <v>11</v>
      </c>
      <c r="O84" s="21" t="s">
        <v>20</v>
      </c>
      <c r="P84" s="21" t="s">
        <v>22</v>
      </c>
      <c r="Q84" s="21" t="s">
        <v>13</v>
      </c>
      <c r="R84" s="109"/>
      <c r="S84" s="112"/>
      <c r="T84" s="24">
        <f>25805.5+12251.5-556.4-193-100-150-310-490-150-800+4439.1-798.2-8660.3-1635.5</f>
        <v>28652.7</v>
      </c>
      <c r="U84" s="24">
        <f>25805.5+1399.9</f>
        <v>27205.4</v>
      </c>
      <c r="V84" s="24">
        <v>25805.5</v>
      </c>
      <c r="W84" s="24">
        <v>16712.900000000001</v>
      </c>
      <c r="X84" s="24">
        <v>16712.900000000001</v>
      </c>
      <c r="Y84" s="24">
        <v>16712.900000000001</v>
      </c>
      <c r="Z84" s="25">
        <f t="shared" ref="Z84:Z91" si="11">T84+U84+V84+W84+X84+Y84</f>
        <v>131802.29999999999</v>
      </c>
      <c r="AA84" s="23">
        <v>2026</v>
      </c>
      <c r="AB84" s="88"/>
    </row>
    <row r="85" spans="1:32" s="1" customFormat="1" ht="27" customHeight="1" x14ac:dyDescent="0.25">
      <c r="A85" s="21" t="s">
        <v>11</v>
      </c>
      <c r="B85" s="21" t="s">
        <v>12</v>
      </c>
      <c r="C85" s="21" t="s">
        <v>13</v>
      </c>
      <c r="D85" s="21" t="s">
        <v>11</v>
      </c>
      <c r="E85" s="21" t="s">
        <v>21</v>
      </c>
      <c r="F85" s="21" t="s">
        <v>11</v>
      </c>
      <c r="G85" s="21" t="s">
        <v>20</v>
      </c>
      <c r="H85" s="21" t="s">
        <v>11</v>
      </c>
      <c r="I85" s="21" t="s">
        <v>19</v>
      </c>
      <c r="J85" s="21" t="s">
        <v>12</v>
      </c>
      <c r="K85" s="21" t="s">
        <v>46</v>
      </c>
      <c r="L85" s="21" t="s">
        <v>12</v>
      </c>
      <c r="M85" s="21" t="s">
        <v>18</v>
      </c>
      <c r="N85" s="21" t="s">
        <v>22</v>
      </c>
      <c r="O85" s="21" t="s">
        <v>20</v>
      </c>
      <c r="P85" s="21" t="s">
        <v>22</v>
      </c>
      <c r="Q85" s="21" t="s">
        <v>13</v>
      </c>
      <c r="R85" s="110"/>
      <c r="S85" s="113"/>
      <c r="T85" s="24">
        <f>(672000+17906+421560+11232.9)+57555.8+1533.7</f>
        <v>1181788.3999999999</v>
      </c>
      <c r="U85" s="24">
        <v>840000</v>
      </c>
      <c r="V85" s="24">
        <v>840000</v>
      </c>
      <c r="W85" s="24"/>
      <c r="X85" s="24"/>
      <c r="Y85" s="24"/>
      <c r="Z85" s="25">
        <f t="shared" si="11"/>
        <v>2861788.4</v>
      </c>
      <c r="AA85" s="23">
        <v>2026</v>
      </c>
      <c r="AB85" s="83"/>
      <c r="AC85" s="17"/>
      <c r="AD85" s="17"/>
    </row>
    <row r="86" spans="1:32" s="20" customFormat="1" ht="4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7" t="s">
        <v>70</v>
      </c>
      <c r="S86" s="6" t="s">
        <v>2</v>
      </c>
      <c r="T86" s="66">
        <v>62.131999999999998</v>
      </c>
      <c r="U86" s="5">
        <v>73.599999999999994</v>
      </c>
      <c r="V86" s="5">
        <v>61.6</v>
      </c>
      <c r="W86" s="5">
        <v>12</v>
      </c>
      <c r="X86" s="5">
        <v>12</v>
      </c>
      <c r="Y86" s="5">
        <v>12</v>
      </c>
      <c r="Z86" s="5">
        <f t="shared" si="11"/>
        <v>233.33199999999999</v>
      </c>
      <c r="AA86" s="6">
        <v>2026</v>
      </c>
      <c r="AB86" s="83"/>
      <c r="AC86" s="15"/>
      <c r="AD86" s="15"/>
      <c r="AE86" s="16"/>
      <c r="AF86" s="16"/>
    </row>
    <row r="87" spans="1:32" s="2" customFormat="1" ht="45" hidden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7" t="s">
        <v>71</v>
      </c>
      <c r="S87" s="6" t="s">
        <v>35</v>
      </c>
      <c r="T87" s="5"/>
      <c r="U87" s="5"/>
      <c r="V87" s="5"/>
      <c r="W87" s="5"/>
      <c r="X87" s="5"/>
      <c r="Y87" s="5"/>
      <c r="Z87" s="3">
        <f t="shared" si="11"/>
        <v>0</v>
      </c>
      <c r="AA87" s="6">
        <v>2026</v>
      </c>
      <c r="AB87" s="86"/>
      <c r="AC87" s="15"/>
      <c r="AD87" s="15"/>
      <c r="AE87" s="16"/>
      <c r="AF87" s="16"/>
    </row>
    <row r="88" spans="1:32" s="2" customFormat="1" ht="30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7" t="s">
        <v>72</v>
      </c>
      <c r="S88" s="6" t="s">
        <v>32</v>
      </c>
      <c r="T88" s="9"/>
      <c r="U88" s="9"/>
      <c r="V88" s="9"/>
      <c r="W88" s="9"/>
      <c r="X88" s="9"/>
      <c r="Y88" s="9"/>
      <c r="Z88" s="4">
        <f t="shared" si="11"/>
        <v>0</v>
      </c>
      <c r="AA88" s="6">
        <v>2026</v>
      </c>
      <c r="AB88" s="86"/>
      <c r="AC88" s="15"/>
      <c r="AD88" s="15"/>
      <c r="AE88" s="16"/>
      <c r="AF88" s="16"/>
    </row>
    <row r="89" spans="1:32" ht="30" hidden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7" t="s">
        <v>73</v>
      </c>
      <c r="S89" s="6" t="s">
        <v>3</v>
      </c>
      <c r="T89" s="5"/>
      <c r="U89" s="5"/>
      <c r="V89" s="5"/>
      <c r="W89" s="5"/>
      <c r="X89" s="5"/>
      <c r="Y89" s="5"/>
      <c r="Z89" s="3">
        <f t="shared" si="11"/>
        <v>0</v>
      </c>
      <c r="AA89" s="6">
        <v>2026</v>
      </c>
    </row>
    <row r="90" spans="1:32" ht="30" hidden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7" t="s">
        <v>65</v>
      </c>
      <c r="S90" s="6" t="s">
        <v>40</v>
      </c>
      <c r="T90" s="5"/>
      <c r="U90" s="5"/>
      <c r="V90" s="5"/>
      <c r="W90" s="5"/>
      <c r="X90" s="5"/>
      <c r="Y90" s="5"/>
      <c r="Z90" s="3">
        <f t="shared" si="11"/>
        <v>0</v>
      </c>
      <c r="AA90" s="6">
        <v>2026</v>
      </c>
    </row>
    <row r="91" spans="1:32" ht="90" x14ac:dyDescent="0.25">
      <c r="A91" s="21" t="s">
        <v>11</v>
      </c>
      <c r="B91" s="21" t="s">
        <v>12</v>
      </c>
      <c r="C91" s="21" t="s">
        <v>13</v>
      </c>
      <c r="D91" s="21" t="s">
        <v>11</v>
      </c>
      <c r="E91" s="21" t="s">
        <v>21</v>
      </c>
      <c r="F91" s="21" t="s">
        <v>11</v>
      </c>
      <c r="G91" s="21" t="s">
        <v>20</v>
      </c>
      <c r="H91" s="21" t="s">
        <v>11</v>
      </c>
      <c r="I91" s="21" t="s">
        <v>19</v>
      </c>
      <c r="J91" s="21" t="s">
        <v>12</v>
      </c>
      <c r="K91" s="21" t="s">
        <v>11</v>
      </c>
      <c r="L91" s="21" t="s">
        <v>13</v>
      </c>
      <c r="M91" s="21" t="s">
        <v>11</v>
      </c>
      <c r="N91" s="21" t="s">
        <v>11</v>
      </c>
      <c r="O91" s="21" t="s">
        <v>19</v>
      </c>
      <c r="P91" s="21" t="s">
        <v>18</v>
      </c>
      <c r="Q91" s="21" t="s">
        <v>12</v>
      </c>
      <c r="R91" s="22" t="s">
        <v>131</v>
      </c>
      <c r="S91" s="23" t="s">
        <v>34</v>
      </c>
      <c r="T91" s="25">
        <f>360+120.4+3210+490+2354+310+291+150+672.9+100+67.3+100+109.7</f>
        <v>8335.2999999999993</v>
      </c>
      <c r="U91" s="25">
        <v>2842</v>
      </c>
      <c r="V91" s="25"/>
      <c r="W91" s="25"/>
      <c r="X91" s="25"/>
      <c r="Y91" s="25"/>
      <c r="Z91" s="25">
        <f t="shared" si="11"/>
        <v>11177.3</v>
      </c>
      <c r="AA91" s="23">
        <v>2022</v>
      </c>
      <c r="AB91" s="89"/>
      <c r="AC91" s="48"/>
    </row>
    <row r="92" spans="1:32" s="1" customFormat="1" ht="33.6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7" t="s">
        <v>123</v>
      </c>
      <c r="S92" s="64" t="s">
        <v>1</v>
      </c>
      <c r="T92" s="5">
        <v>100</v>
      </c>
      <c r="U92" s="5">
        <v>100</v>
      </c>
      <c r="V92" s="5"/>
      <c r="W92" s="5"/>
      <c r="X92" s="5"/>
      <c r="Y92" s="5"/>
      <c r="Z92" s="3">
        <f>T92</f>
        <v>100</v>
      </c>
      <c r="AA92" s="6">
        <v>2022</v>
      </c>
      <c r="AB92" s="90"/>
      <c r="AC92" s="17"/>
      <c r="AD92" s="17"/>
    </row>
    <row r="93" spans="1:32" ht="27.6" customHeight="1" x14ac:dyDescent="0.25">
      <c r="A93" s="21" t="s">
        <v>11</v>
      </c>
      <c r="B93" s="21" t="s">
        <v>12</v>
      </c>
      <c r="C93" s="21" t="s">
        <v>13</v>
      </c>
      <c r="D93" s="21" t="s">
        <v>11</v>
      </c>
      <c r="E93" s="21" t="s">
        <v>21</v>
      </c>
      <c r="F93" s="21" t="s">
        <v>11</v>
      </c>
      <c r="G93" s="21" t="s">
        <v>20</v>
      </c>
      <c r="H93" s="21" t="s">
        <v>11</v>
      </c>
      <c r="I93" s="21" t="s">
        <v>19</v>
      </c>
      <c r="J93" s="21" t="s">
        <v>12</v>
      </c>
      <c r="K93" s="21" t="s">
        <v>11</v>
      </c>
      <c r="L93" s="21" t="s">
        <v>13</v>
      </c>
      <c r="M93" s="21" t="s">
        <v>11</v>
      </c>
      <c r="N93" s="21" t="s">
        <v>11</v>
      </c>
      <c r="O93" s="21" t="s">
        <v>11</v>
      </c>
      <c r="P93" s="21" t="s">
        <v>11</v>
      </c>
      <c r="Q93" s="21" t="s">
        <v>11</v>
      </c>
      <c r="R93" s="108" t="s">
        <v>125</v>
      </c>
      <c r="S93" s="111" t="s">
        <v>34</v>
      </c>
      <c r="T93" s="25">
        <f>T94+T95</f>
        <v>6045.3000000000011</v>
      </c>
      <c r="U93" s="25"/>
      <c r="V93" s="25"/>
      <c r="W93" s="25"/>
      <c r="X93" s="25"/>
      <c r="Y93" s="25"/>
      <c r="Z93" s="25">
        <f t="shared" ref="Z93:Z120" si="12">T93+U93+V93+W93+X93+Y93</f>
        <v>6045.3000000000011</v>
      </c>
      <c r="AA93" s="23">
        <v>2021</v>
      </c>
      <c r="AB93" s="90"/>
      <c r="AC93" s="48"/>
    </row>
    <row r="94" spans="1:32" ht="29.45" customHeight="1" x14ac:dyDescent="0.25">
      <c r="A94" s="21" t="s">
        <v>11</v>
      </c>
      <c r="B94" s="21" t="s">
        <v>12</v>
      </c>
      <c r="C94" s="21" t="s">
        <v>13</v>
      </c>
      <c r="D94" s="21" t="s">
        <v>11</v>
      </c>
      <c r="E94" s="21" t="s">
        <v>21</v>
      </c>
      <c r="F94" s="21" t="s">
        <v>11</v>
      </c>
      <c r="G94" s="21" t="s">
        <v>20</v>
      </c>
      <c r="H94" s="21" t="s">
        <v>11</v>
      </c>
      <c r="I94" s="21" t="s">
        <v>19</v>
      </c>
      <c r="J94" s="21" t="s">
        <v>12</v>
      </c>
      <c r="K94" s="21" t="s">
        <v>11</v>
      </c>
      <c r="L94" s="21" t="s">
        <v>13</v>
      </c>
      <c r="M94" s="21" t="s">
        <v>41</v>
      </c>
      <c r="N94" s="21" t="s">
        <v>11</v>
      </c>
      <c r="O94" s="21" t="s">
        <v>19</v>
      </c>
      <c r="P94" s="21" t="s">
        <v>18</v>
      </c>
      <c r="Q94" s="21" t="s">
        <v>12</v>
      </c>
      <c r="R94" s="109"/>
      <c r="S94" s="112"/>
      <c r="T94" s="24">
        <f>2287.7-1078.6</f>
        <v>1209.0999999999999</v>
      </c>
      <c r="U94" s="24"/>
      <c r="V94" s="24"/>
      <c r="W94" s="24"/>
      <c r="X94" s="24"/>
      <c r="Y94" s="24"/>
      <c r="Z94" s="25">
        <f t="shared" si="12"/>
        <v>1209.0999999999999</v>
      </c>
      <c r="AA94" s="23">
        <v>2021</v>
      </c>
      <c r="AB94" s="91"/>
    </row>
    <row r="95" spans="1:32" ht="28.9" customHeight="1" x14ac:dyDescent="0.25">
      <c r="A95" s="21" t="s">
        <v>11</v>
      </c>
      <c r="B95" s="21" t="s">
        <v>12</v>
      </c>
      <c r="C95" s="21" t="s">
        <v>13</v>
      </c>
      <c r="D95" s="21" t="s">
        <v>11</v>
      </c>
      <c r="E95" s="21" t="s">
        <v>21</v>
      </c>
      <c r="F95" s="21" t="s">
        <v>11</v>
      </c>
      <c r="G95" s="21" t="s">
        <v>20</v>
      </c>
      <c r="H95" s="21" t="s">
        <v>11</v>
      </c>
      <c r="I95" s="21" t="s">
        <v>19</v>
      </c>
      <c r="J95" s="21" t="s">
        <v>12</v>
      </c>
      <c r="K95" s="21" t="s">
        <v>11</v>
      </c>
      <c r="L95" s="21" t="s">
        <v>13</v>
      </c>
      <c r="M95" s="21" t="s">
        <v>12</v>
      </c>
      <c r="N95" s="21" t="s">
        <v>11</v>
      </c>
      <c r="O95" s="21" t="s">
        <v>19</v>
      </c>
      <c r="P95" s="21" t="s">
        <v>18</v>
      </c>
      <c r="Q95" s="21" t="s">
        <v>12</v>
      </c>
      <c r="R95" s="110"/>
      <c r="S95" s="113"/>
      <c r="T95" s="24">
        <f>9150.7-4314.5</f>
        <v>4836.2000000000007</v>
      </c>
      <c r="U95" s="24"/>
      <c r="V95" s="24"/>
      <c r="W95" s="24"/>
      <c r="X95" s="24"/>
      <c r="Y95" s="24"/>
      <c r="Z95" s="25">
        <f t="shared" si="12"/>
        <v>4836.2000000000007</v>
      </c>
      <c r="AA95" s="23">
        <v>2021</v>
      </c>
      <c r="AB95" s="91"/>
    </row>
    <row r="96" spans="1:32" ht="35.450000000000003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7" t="s">
        <v>126</v>
      </c>
      <c r="S96" s="6" t="s">
        <v>16</v>
      </c>
      <c r="T96" s="93">
        <v>14.76</v>
      </c>
      <c r="U96" s="5"/>
      <c r="V96" s="5"/>
      <c r="W96" s="5"/>
      <c r="X96" s="5"/>
      <c r="Y96" s="5"/>
      <c r="Z96" s="73">
        <f t="shared" si="12"/>
        <v>14.76</v>
      </c>
      <c r="AA96" s="6">
        <v>2021</v>
      </c>
      <c r="AB96" s="88"/>
    </row>
    <row r="97" spans="1:29" ht="27.6" customHeight="1" x14ac:dyDescent="0.25">
      <c r="A97" s="21" t="s">
        <v>11</v>
      </c>
      <c r="B97" s="21" t="s">
        <v>12</v>
      </c>
      <c r="C97" s="21" t="s">
        <v>13</v>
      </c>
      <c r="D97" s="21" t="s">
        <v>11</v>
      </c>
      <c r="E97" s="21" t="s">
        <v>21</v>
      </c>
      <c r="F97" s="21" t="s">
        <v>11</v>
      </c>
      <c r="G97" s="21" t="s">
        <v>20</v>
      </c>
      <c r="H97" s="21" t="s">
        <v>11</v>
      </c>
      <c r="I97" s="21" t="s">
        <v>19</v>
      </c>
      <c r="J97" s="21" t="s">
        <v>12</v>
      </c>
      <c r="K97" s="21" t="s">
        <v>11</v>
      </c>
      <c r="L97" s="21" t="s">
        <v>13</v>
      </c>
      <c r="M97" s="21" t="s">
        <v>11</v>
      </c>
      <c r="N97" s="21" t="s">
        <v>11</v>
      </c>
      <c r="O97" s="21" t="s">
        <v>11</v>
      </c>
      <c r="P97" s="21" t="s">
        <v>11</v>
      </c>
      <c r="Q97" s="21" t="s">
        <v>11</v>
      </c>
      <c r="R97" s="108" t="s">
        <v>144</v>
      </c>
      <c r="S97" s="111" t="s">
        <v>34</v>
      </c>
      <c r="T97" s="25">
        <f>T98+T99</f>
        <v>113538.2</v>
      </c>
      <c r="U97" s="25"/>
      <c r="V97" s="25"/>
      <c r="W97" s="25"/>
      <c r="X97" s="25"/>
      <c r="Y97" s="25"/>
      <c r="Z97" s="25">
        <f t="shared" si="12"/>
        <v>113538.2</v>
      </c>
      <c r="AA97" s="23">
        <v>2021</v>
      </c>
      <c r="AB97" s="90"/>
      <c r="AC97" s="48"/>
    </row>
    <row r="98" spans="1:29" ht="27.6" customHeight="1" x14ac:dyDescent="0.25">
      <c r="A98" s="21" t="s">
        <v>11</v>
      </c>
      <c r="B98" s="21" t="s">
        <v>12</v>
      </c>
      <c r="C98" s="21" t="s">
        <v>13</v>
      </c>
      <c r="D98" s="21" t="s">
        <v>11</v>
      </c>
      <c r="E98" s="21" t="s">
        <v>21</v>
      </c>
      <c r="F98" s="21" t="s">
        <v>11</v>
      </c>
      <c r="G98" s="21" t="s">
        <v>20</v>
      </c>
      <c r="H98" s="21" t="s">
        <v>11</v>
      </c>
      <c r="I98" s="21" t="s">
        <v>19</v>
      </c>
      <c r="J98" s="21" t="s">
        <v>12</v>
      </c>
      <c r="K98" s="21" t="s">
        <v>11</v>
      </c>
      <c r="L98" s="21" t="s">
        <v>13</v>
      </c>
      <c r="M98" s="21" t="s">
        <v>41</v>
      </c>
      <c r="N98" s="21" t="s">
        <v>11</v>
      </c>
      <c r="O98" s="21" t="s">
        <v>19</v>
      </c>
      <c r="P98" s="21" t="s">
        <v>18</v>
      </c>
      <c r="Q98" s="21" t="s">
        <v>12</v>
      </c>
      <c r="R98" s="109"/>
      <c r="S98" s="112"/>
      <c r="T98" s="24">
        <f>30000-7292.3</f>
        <v>22707.7</v>
      </c>
      <c r="U98" s="24"/>
      <c r="V98" s="24"/>
      <c r="W98" s="24"/>
      <c r="X98" s="24"/>
      <c r="Y98" s="24"/>
      <c r="Z98" s="25">
        <f t="shared" si="12"/>
        <v>22707.7</v>
      </c>
      <c r="AA98" s="23">
        <v>2021</v>
      </c>
      <c r="AB98" s="90"/>
    </row>
    <row r="99" spans="1:29" ht="27.6" customHeight="1" x14ac:dyDescent="0.25">
      <c r="A99" s="21" t="s">
        <v>11</v>
      </c>
      <c r="B99" s="21" t="s">
        <v>12</v>
      </c>
      <c r="C99" s="21" t="s">
        <v>13</v>
      </c>
      <c r="D99" s="21" t="s">
        <v>11</v>
      </c>
      <c r="E99" s="21" t="s">
        <v>21</v>
      </c>
      <c r="F99" s="21" t="s">
        <v>11</v>
      </c>
      <c r="G99" s="21" t="s">
        <v>20</v>
      </c>
      <c r="H99" s="21" t="s">
        <v>11</v>
      </c>
      <c r="I99" s="21" t="s">
        <v>19</v>
      </c>
      <c r="J99" s="21" t="s">
        <v>12</v>
      </c>
      <c r="K99" s="21" t="s">
        <v>11</v>
      </c>
      <c r="L99" s="21" t="s">
        <v>13</v>
      </c>
      <c r="M99" s="21" t="s">
        <v>12</v>
      </c>
      <c r="N99" s="21" t="s">
        <v>11</v>
      </c>
      <c r="O99" s="21" t="s">
        <v>19</v>
      </c>
      <c r="P99" s="21" t="s">
        <v>18</v>
      </c>
      <c r="Q99" s="21" t="s">
        <v>12</v>
      </c>
      <c r="R99" s="110"/>
      <c r="S99" s="113"/>
      <c r="T99" s="24">
        <f>120000-29169.5</f>
        <v>90830.5</v>
      </c>
      <c r="U99" s="24"/>
      <c r="V99" s="24"/>
      <c r="W99" s="24"/>
      <c r="X99" s="24"/>
      <c r="Y99" s="24"/>
      <c r="Z99" s="25">
        <f t="shared" si="12"/>
        <v>90830.5</v>
      </c>
      <c r="AA99" s="23">
        <v>2021</v>
      </c>
      <c r="AB99" s="90"/>
    </row>
    <row r="100" spans="1:29" ht="33.6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7" t="s">
        <v>127</v>
      </c>
      <c r="S100" s="6" t="s">
        <v>2</v>
      </c>
      <c r="T100" s="66">
        <v>3.79</v>
      </c>
      <c r="U100" s="66"/>
      <c r="V100" s="66"/>
      <c r="W100" s="66"/>
      <c r="X100" s="66"/>
      <c r="Y100" s="66"/>
      <c r="Z100" s="67">
        <f t="shared" si="12"/>
        <v>3.79</v>
      </c>
      <c r="AA100" s="6">
        <v>2021</v>
      </c>
      <c r="AB100" s="88"/>
    </row>
    <row r="101" spans="1:29" ht="27.6" customHeight="1" x14ac:dyDescent="0.25">
      <c r="A101" s="21" t="s">
        <v>11</v>
      </c>
      <c r="B101" s="21" t="s">
        <v>12</v>
      </c>
      <c r="C101" s="21" t="s">
        <v>13</v>
      </c>
      <c r="D101" s="21" t="s">
        <v>11</v>
      </c>
      <c r="E101" s="21" t="s">
        <v>21</v>
      </c>
      <c r="F101" s="21" t="s">
        <v>11</v>
      </c>
      <c r="G101" s="21" t="s">
        <v>20</v>
      </c>
      <c r="H101" s="21" t="s">
        <v>11</v>
      </c>
      <c r="I101" s="21" t="s">
        <v>19</v>
      </c>
      <c r="J101" s="21" t="s">
        <v>12</v>
      </c>
      <c r="K101" s="21" t="s">
        <v>11</v>
      </c>
      <c r="L101" s="21" t="s">
        <v>13</v>
      </c>
      <c r="M101" s="21" t="s">
        <v>11</v>
      </c>
      <c r="N101" s="21" t="s">
        <v>11</v>
      </c>
      <c r="O101" s="21" t="s">
        <v>11</v>
      </c>
      <c r="P101" s="21" t="s">
        <v>11</v>
      </c>
      <c r="Q101" s="21" t="s">
        <v>11</v>
      </c>
      <c r="R101" s="108" t="s">
        <v>149</v>
      </c>
      <c r="S101" s="111" t="s">
        <v>34</v>
      </c>
      <c r="T101" s="25">
        <f>T102+T103</f>
        <v>65282.5</v>
      </c>
      <c r="U101" s="25"/>
      <c r="V101" s="25"/>
      <c r="W101" s="25"/>
      <c r="X101" s="25"/>
      <c r="Y101" s="25"/>
      <c r="Z101" s="25">
        <f t="shared" si="12"/>
        <v>65282.5</v>
      </c>
      <c r="AA101" s="23">
        <v>2021</v>
      </c>
      <c r="AB101" s="90"/>
      <c r="AC101" s="48"/>
    </row>
    <row r="102" spans="1:29" ht="27.6" customHeight="1" x14ac:dyDescent="0.25">
      <c r="A102" s="21" t="s">
        <v>11</v>
      </c>
      <c r="B102" s="21" t="s">
        <v>12</v>
      </c>
      <c r="C102" s="21" t="s">
        <v>13</v>
      </c>
      <c r="D102" s="21" t="s">
        <v>11</v>
      </c>
      <c r="E102" s="21" t="s">
        <v>21</v>
      </c>
      <c r="F102" s="21" t="s">
        <v>11</v>
      </c>
      <c r="G102" s="21" t="s">
        <v>20</v>
      </c>
      <c r="H102" s="21" t="s">
        <v>11</v>
      </c>
      <c r="I102" s="21" t="s">
        <v>19</v>
      </c>
      <c r="J102" s="21" t="s">
        <v>12</v>
      </c>
      <c r="K102" s="21" t="s">
        <v>11</v>
      </c>
      <c r="L102" s="21" t="s">
        <v>13</v>
      </c>
      <c r="M102" s="21" t="s">
        <v>41</v>
      </c>
      <c r="N102" s="21" t="s">
        <v>11</v>
      </c>
      <c r="O102" s="21" t="s">
        <v>19</v>
      </c>
      <c r="P102" s="21" t="s">
        <v>18</v>
      </c>
      <c r="Q102" s="21" t="s">
        <v>12</v>
      </c>
      <c r="R102" s="109"/>
      <c r="S102" s="112"/>
      <c r="T102" s="24">
        <f>20771.8-12187.1-938.8</f>
        <v>7645.8999999999987</v>
      </c>
      <c r="U102" s="24"/>
      <c r="V102" s="24"/>
      <c r="W102" s="24"/>
      <c r="X102" s="24"/>
      <c r="Y102" s="24"/>
      <c r="Z102" s="25">
        <f t="shared" si="12"/>
        <v>7645.8999999999987</v>
      </c>
      <c r="AA102" s="23">
        <v>2021</v>
      </c>
      <c r="AB102" s="90"/>
    </row>
    <row r="103" spans="1:29" ht="27.6" customHeight="1" x14ac:dyDescent="0.25">
      <c r="A103" s="21" t="s">
        <v>11</v>
      </c>
      <c r="B103" s="21" t="s">
        <v>12</v>
      </c>
      <c r="C103" s="21" t="s">
        <v>13</v>
      </c>
      <c r="D103" s="21" t="s">
        <v>11</v>
      </c>
      <c r="E103" s="21" t="s">
        <v>21</v>
      </c>
      <c r="F103" s="21" t="s">
        <v>11</v>
      </c>
      <c r="G103" s="21" t="s">
        <v>20</v>
      </c>
      <c r="H103" s="21" t="s">
        <v>11</v>
      </c>
      <c r="I103" s="21" t="s">
        <v>19</v>
      </c>
      <c r="J103" s="21" t="s">
        <v>12</v>
      </c>
      <c r="K103" s="21" t="s">
        <v>11</v>
      </c>
      <c r="L103" s="21" t="s">
        <v>13</v>
      </c>
      <c r="M103" s="21" t="s">
        <v>12</v>
      </c>
      <c r="N103" s="21" t="s">
        <v>11</v>
      </c>
      <c r="O103" s="21" t="s">
        <v>19</v>
      </c>
      <c r="P103" s="21" t="s">
        <v>18</v>
      </c>
      <c r="Q103" s="21" t="s">
        <v>12</v>
      </c>
      <c r="R103" s="110"/>
      <c r="S103" s="113"/>
      <c r="T103" s="24">
        <f>83087-25450.4</f>
        <v>57636.6</v>
      </c>
      <c r="U103" s="24"/>
      <c r="V103" s="24"/>
      <c r="W103" s="24"/>
      <c r="X103" s="24"/>
      <c r="Y103" s="24"/>
      <c r="Z103" s="25">
        <f t="shared" si="12"/>
        <v>57636.6</v>
      </c>
      <c r="AA103" s="23">
        <v>2021</v>
      </c>
      <c r="AB103" s="90"/>
    </row>
    <row r="104" spans="1:29" ht="39.6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7" t="s">
        <v>127</v>
      </c>
      <c r="S104" s="6" t="s">
        <v>2</v>
      </c>
      <c r="T104" s="66">
        <v>1.6479999999999999</v>
      </c>
      <c r="U104" s="66"/>
      <c r="V104" s="66"/>
      <c r="W104" s="66"/>
      <c r="X104" s="66"/>
      <c r="Y104" s="66"/>
      <c r="Z104" s="67">
        <f t="shared" si="12"/>
        <v>1.6479999999999999</v>
      </c>
      <c r="AA104" s="6">
        <v>2021</v>
      </c>
      <c r="AB104" s="88"/>
    </row>
    <row r="105" spans="1:29" ht="27.6" customHeight="1" x14ac:dyDescent="0.25">
      <c r="A105" s="21" t="s">
        <v>11</v>
      </c>
      <c r="B105" s="21" t="s">
        <v>12</v>
      </c>
      <c r="C105" s="21" t="s">
        <v>13</v>
      </c>
      <c r="D105" s="21" t="s">
        <v>11</v>
      </c>
      <c r="E105" s="21" t="s">
        <v>21</v>
      </c>
      <c r="F105" s="21" t="s">
        <v>11</v>
      </c>
      <c r="G105" s="21" t="s">
        <v>20</v>
      </c>
      <c r="H105" s="21" t="s">
        <v>11</v>
      </c>
      <c r="I105" s="21" t="s">
        <v>19</v>
      </c>
      <c r="J105" s="21" t="s">
        <v>12</v>
      </c>
      <c r="K105" s="21" t="s">
        <v>11</v>
      </c>
      <c r="L105" s="21" t="s">
        <v>13</v>
      </c>
      <c r="M105" s="21" t="s">
        <v>11</v>
      </c>
      <c r="N105" s="21" t="s">
        <v>11</v>
      </c>
      <c r="O105" s="21" t="s">
        <v>11</v>
      </c>
      <c r="P105" s="21" t="s">
        <v>11</v>
      </c>
      <c r="Q105" s="21" t="s">
        <v>11</v>
      </c>
      <c r="R105" s="108" t="s">
        <v>145</v>
      </c>
      <c r="S105" s="111" t="s">
        <v>34</v>
      </c>
      <c r="T105" s="25">
        <f>T106+T107</f>
        <v>13410.3</v>
      </c>
      <c r="U105" s="25"/>
      <c r="V105" s="25"/>
      <c r="W105" s="25"/>
      <c r="X105" s="25"/>
      <c r="Y105" s="25"/>
      <c r="Z105" s="25">
        <f t="shared" si="12"/>
        <v>13410.3</v>
      </c>
      <c r="AA105" s="23">
        <v>2021</v>
      </c>
      <c r="AB105" s="90"/>
      <c r="AC105" s="48"/>
    </row>
    <row r="106" spans="1:29" ht="27.6" customHeight="1" x14ac:dyDescent="0.25">
      <c r="A106" s="21" t="s">
        <v>11</v>
      </c>
      <c r="B106" s="21" t="s">
        <v>12</v>
      </c>
      <c r="C106" s="21" t="s">
        <v>13</v>
      </c>
      <c r="D106" s="21" t="s">
        <v>11</v>
      </c>
      <c r="E106" s="21" t="s">
        <v>21</v>
      </c>
      <c r="F106" s="21" t="s">
        <v>11</v>
      </c>
      <c r="G106" s="21" t="s">
        <v>20</v>
      </c>
      <c r="H106" s="21" t="s">
        <v>11</v>
      </c>
      <c r="I106" s="21" t="s">
        <v>19</v>
      </c>
      <c r="J106" s="21" t="s">
        <v>12</v>
      </c>
      <c r="K106" s="21" t="s">
        <v>11</v>
      </c>
      <c r="L106" s="21" t="s">
        <v>13</v>
      </c>
      <c r="M106" s="21" t="s">
        <v>41</v>
      </c>
      <c r="N106" s="21" t="s">
        <v>11</v>
      </c>
      <c r="O106" s="21" t="s">
        <v>19</v>
      </c>
      <c r="P106" s="21" t="s">
        <v>18</v>
      </c>
      <c r="Q106" s="21" t="s">
        <v>12</v>
      </c>
      <c r="R106" s="109"/>
      <c r="S106" s="112"/>
      <c r="T106" s="24">
        <f>2720-189.7</f>
        <v>2530.3000000000002</v>
      </c>
      <c r="U106" s="24"/>
      <c r="V106" s="24"/>
      <c r="W106" s="24"/>
      <c r="X106" s="24"/>
      <c r="Y106" s="24"/>
      <c r="Z106" s="25">
        <f t="shared" si="12"/>
        <v>2530.3000000000002</v>
      </c>
      <c r="AA106" s="23">
        <v>2021</v>
      </c>
      <c r="AB106" s="90"/>
    </row>
    <row r="107" spans="1:29" ht="27.6" customHeight="1" x14ac:dyDescent="0.25">
      <c r="A107" s="21" t="s">
        <v>11</v>
      </c>
      <c r="B107" s="21" t="s">
        <v>12</v>
      </c>
      <c r="C107" s="21" t="s">
        <v>13</v>
      </c>
      <c r="D107" s="21" t="s">
        <v>11</v>
      </c>
      <c r="E107" s="21" t="s">
        <v>21</v>
      </c>
      <c r="F107" s="21" t="s">
        <v>11</v>
      </c>
      <c r="G107" s="21" t="s">
        <v>20</v>
      </c>
      <c r="H107" s="21" t="s">
        <v>11</v>
      </c>
      <c r="I107" s="21" t="s">
        <v>19</v>
      </c>
      <c r="J107" s="21" t="s">
        <v>12</v>
      </c>
      <c r="K107" s="21" t="s">
        <v>11</v>
      </c>
      <c r="L107" s="21" t="s">
        <v>13</v>
      </c>
      <c r="M107" s="21" t="s">
        <v>12</v>
      </c>
      <c r="N107" s="21" t="s">
        <v>11</v>
      </c>
      <c r="O107" s="21" t="s">
        <v>19</v>
      </c>
      <c r="P107" s="21" t="s">
        <v>18</v>
      </c>
      <c r="Q107" s="21" t="s">
        <v>12</v>
      </c>
      <c r="R107" s="110"/>
      <c r="S107" s="113"/>
      <c r="T107" s="24">
        <v>10880</v>
      </c>
      <c r="U107" s="24"/>
      <c r="V107" s="24"/>
      <c r="W107" s="24"/>
      <c r="X107" s="24"/>
      <c r="Y107" s="24"/>
      <c r="Z107" s="25">
        <f t="shared" si="12"/>
        <v>10880</v>
      </c>
      <c r="AA107" s="23">
        <v>2021</v>
      </c>
      <c r="AB107" s="90"/>
    </row>
    <row r="108" spans="1:29" ht="35.450000000000003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7" t="s">
        <v>66</v>
      </c>
      <c r="S108" s="6" t="s">
        <v>40</v>
      </c>
      <c r="T108" s="66">
        <v>1.9350000000000001</v>
      </c>
      <c r="U108" s="66"/>
      <c r="V108" s="66"/>
      <c r="W108" s="66"/>
      <c r="X108" s="66"/>
      <c r="Y108" s="66"/>
      <c r="Z108" s="67">
        <f t="shared" si="12"/>
        <v>1.9350000000000001</v>
      </c>
      <c r="AA108" s="6">
        <v>2021</v>
      </c>
      <c r="AB108" s="88"/>
    </row>
    <row r="109" spans="1:29" ht="27.6" customHeight="1" x14ac:dyDescent="0.25">
      <c r="A109" s="21" t="s">
        <v>11</v>
      </c>
      <c r="B109" s="21" t="s">
        <v>12</v>
      </c>
      <c r="C109" s="21" t="s">
        <v>13</v>
      </c>
      <c r="D109" s="21" t="s">
        <v>11</v>
      </c>
      <c r="E109" s="21" t="s">
        <v>21</v>
      </c>
      <c r="F109" s="21" t="s">
        <v>11</v>
      </c>
      <c r="G109" s="21" t="s">
        <v>20</v>
      </c>
      <c r="H109" s="21" t="s">
        <v>11</v>
      </c>
      <c r="I109" s="21" t="s">
        <v>19</v>
      </c>
      <c r="J109" s="21" t="s">
        <v>12</v>
      </c>
      <c r="K109" s="21" t="s">
        <v>11</v>
      </c>
      <c r="L109" s="21" t="s">
        <v>13</v>
      </c>
      <c r="M109" s="21" t="s">
        <v>11</v>
      </c>
      <c r="N109" s="21" t="s">
        <v>11</v>
      </c>
      <c r="O109" s="21" t="s">
        <v>11</v>
      </c>
      <c r="P109" s="21" t="s">
        <v>11</v>
      </c>
      <c r="Q109" s="21" t="s">
        <v>11</v>
      </c>
      <c r="R109" s="108" t="s">
        <v>143</v>
      </c>
      <c r="S109" s="111" t="s">
        <v>34</v>
      </c>
      <c r="T109" s="25">
        <f>T110+T111</f>
        <v>2816</v>
      </c>
      <c r="U109" s="25"/>
      <c r="V109" s="25"/>
      <c r="W109" s="25"/>
      <c r="X109" s="25"/>
      <c r="Y109" s="25"/>
      <c r="Z109" s="25">
        <f t="shared" si="12"/>
        <v>2816</v>
      </c>
      <c r="AA109" s="23">
        <v>2021</v>
      </c>
      <c r="AB109" s="90"/>
      <c r="AC109" s="48"/>
    </row>
    <row r="110" spans="1:29" ht="27.6" customHeight="1" x14ac:dyDescent="0.25">
      <c r="A110" s="21" t="s">
        <v>11</v>
      </c>
      <c r="B110" s="21" t="s">
        <v>12</v>
      </c>
      <c r="C110" s="21" t="s">
        <v>13</v>
      </c>
      <c r="D110" s="21" t="s">
        <v>11</v>
      </c>
      <c r="E110" s="21" t="s">
        <v>21</v>
      </c>
      <c r="F110" s="21" t="s">
        <v>11</v>
      </c>
      <c r="G110" s="21" t="s">
        <v>20</v>
      </c>
      <c r="H110" s="21" t="s">
        <v>11</v>
      </c>
      <c r="I110" s="21" t="s">
        <v>19</v>
      </c>
      <c r="J110" s="21" t="s">
        <v>12</v>
      </c>
      <c r="K110" s="21" t="s">
        <v>11</v>
      </c>
      <c r="L110" s="21" t="s">
        <v>13</v>
      </c>
      <c r="M110" s="21" t="s">
        <v>41</v>
      </c>
      <c r="N110" s="21" t="s">
        <v>11</v>
      </c>
      <c r="O110" s="21" t="s">
        <v>19</v>
      </c>
      <c r="P110" s="21" t="s">
        <v>18</v>
      </c>
      <c r="Q110" s="21" t="s">
        <v>12</v>
      </c>
      <c r="R110" s="109"/>
      <c r="S110" s="112"/>
      <c r="T110" s="24">
        <f>900-336.8</f>
        <v>563.20000000000005</v>
      </c>
      <c r="U110" s="24"/>
      <c r="V110" s="24"/>
      <c r="W110" s="24"/>
      <c r="X110" s="24"/>
      <c r="Y110" s="24"/>
      <c r="Z110" s="25">
        <f t="shared" si="12"/>
        <v>563.20000000000005</v>
      </c>
      <c r="AA110" s="23">
        <v>2021</v>
      </c>
      <c r="AB110" s="90"/>
    </row>
    <row r="111" spans="1:29" ht="27.6" customHeight="1" x14ac:dyDescent="0.25">
      <c r="A111" s="21" t="s">
        <v>11</v>
      </c>
      <c r="B111" s="21" t="s">
        <v>12</v>
      </c>
      <c r="C111" s="21" t="s">
        <v>13</v>
      </c>
      <c r="D111" s="21" t="s">
        <v>11</v>
      </c>
      <c r="E111" s="21" t="s">
        <v>21</v>
      </c>
      <c r="F111" s="21" t="s">
        <v>11</v>
      </c>
      <c r="G111" s="21" t="s">
        <v>20</v>
      </c>
      <c r="H111" s="21" t="s">
        <v>11</v>
      </c>
      <c r="I111" s="21" t="s">
        <v>19</v>
      </c>
      <c r="J111" s="21" t="s">
        <v>12</v>
      </c>
      <c r="K111" s="21" t="s">
        <v>11</v>
      </c>
      <c r="L111" s="21" t="s">
        <v>13</v>
      </c>
      <c r="M111" s="21" t="s">
        <v>12</v>
      </c>
      <c r="N111" s="21" t="s">
        <v>11</v>
      </c>
      <c r="O111" s="21" t="s">
        <v>19</v>
      </c>
      <c r="P111" s="21" t="s">
        <v>18</v>
      </c>
      <c r="Q111" s="21" t="s">
        <v>12</v>
      </c>
      <c r="R111" s="110"/>
      <c r="S111" s="113"/>
      <c r="T111" s="24">
        <f>3600-1347.2</f>
        <v>2252.8000000000002</v>
      </c>
      <c r="U111" s="24"/>
      <c r="V111" s="24"/>
      <c r="W111" s="24"/>
      <c r="X111" s="24"/>
      <c r="Y111" s="24"/>
      <c r="Z111" s="25">
        <f t="shared" si="12"/>
        <v>2252.8000000000002</v>
      </c>
      <c r="AA111" s="23">
        <v>2021</v>
      </c>
      <c r="AB111" s="90"/>
    </row>
    <row r="112" spans="1:29" ht="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7" t="s">
        <v>66</v>
      </c>
      <c r="S112" s="6" t="s">
        <v>40</v>
      </c>
      <c r="T112" s="66">
        <v>0.317</v>
      </c>
      <c r="U112" s="66"/>
      <c r="V112" s="66"/>
      <c r="W112" s="66"/>
      <c r="X112" s="66"/>
      <c r="Y112" s="66"/>
      <c r="Z112" s="67">
        <f t="shared" si="12"/>
        <v>0.317</v>
      </c>
      <c r="AA112" s="6">
        <v>2021</v>
      </c>
      <c r="AB112" s="88"/>
    </row>
    <row r="113" spans="1:29" ht="27.6" customHeight="1" x14ac:dyDescent="0.25">
      <c r="A113" s="21" t="s">
        <v>11</v>
      </c>
      <c r="B113" s="21" t="s">
        <v>12</v>
      </c>
      <c r="C113" s="21" t="s">
        <v>13</v>
      </c>
      <c r="D113" s="21" t="s">
        <v>11</v>
      </c>
      <c r="E113" s="21" t="s">
        <v>21</v>
      </c>
      <c r="F113" s="21" t="s">
        <v>11</v>
      </c>
      <c r="G113" s="21" t="s">
        <v>20</v>
      </c>
      <c r="H113" s="21" t="s">
        <v>11</v>
      </c>
      <c r="I113" s="21" t="s">
        <v>19</v>
      </c>
      <c r="J113" s="21" t="s">
        <v>12</v>
      </c>
      <c r="K113" s="21" t="s">
        <v>11</v>
      </c>
      <c r="L113" s="21" t="s">
        <v>13</v>
      </c>
      <c r="M113" s="21" t="s">
        <v>11</v>
      </c>
      <c r="N113" s="21" t="s">
        <v>11</v>
      </c>
      <c r="O113" s="21" t="s">
        <v>11</v>
      </c>
      <c r="P113" s="21" t="s">
        <v>11</v>
      </c>
      <c r="Q113" s="21" t="s">
        <v>11</v>
      </c>
      <c r="R113" s="108" t="s">
        <v>146</v>
      </c>
      <c r="S113" s="111" t="s">
        <v>34</v>
      </c>
      <c r="T113" s="25">
        <f>T114+T115</f>
        <v>23558.899999999998</v>
      </c>
      <c r="U113" s="25"/>
      <c r="V113" s="25"/>
      <c r="W113" s="25"/>
      <c r="X113" s="25"/>
      <c r="Y113" s="25"/>
      <c r="Z113" s="25">
        <f t="shared" si="12"/>
        <v>23558.899999999998</v>
      </c>
      <c r="AA113" s="23">
        <v>2021</v>
      </c>
      <c r="AB113" s="90"/>
      <c r="AC113" s="48"/>
    </row>
    <row r="114" spans="1:29" ht="27.6" customHeight="1" x14ac:dyDescent="0.25">
      <c r="A114" s="21" t="s">
        <v>11</v>
      </c>
      <c r="B114" s="21" t="s">
        <v>12</v>
      </c>
      <c r="C114" s="21" t="s">
        <v>13</v>
      </c>
      <c r="D114" s="21" t="s">
        <v>11</v>
      </c>
      <c r="E114" s="21" t="s">
        <v>21</v>
      </c>
      <c r="F114" s="21" t="s">
        <v>11</v>
      </c>
      <c r="G114" s="21" t="s">
        <v>20</v>
      </c>
      <c r="H114" s="21" t="s">
        <v>11</v>
      </c>
      <c r="I114" s="21" t="s">
        <v>19</v>
      </c>
      <c r="J114" s="21" t="s">
        <v>12</v>
      </c>
      <c r="K114" s="21" t="s">
        <v>11</v>
      </c>
      <c r="L114" s="21" t="s">
        <v>13</v>
      </c>
      <c r="M114" s="21" t="s">
        <v>41</v>
      </c>
      <c r="N114" s="21" t="s">
        <v>11</v>
      </c>
      <c r="O114" s="21" t="s">
        <v>19</v>
      </c>
      <c r="P114" s="21" t="s">
        <v>18</v>
      </c>
      <c r="Q114" s="21" t="s">
        <v>12</v>
      </c>
      <c r="R114" s="109"/>
      <c r="S114" s="112"/>
      <c r="T114" s="24">
        <f>6288.6-1576.8</f>
        <v>4711.8</v>
      </c>
      <c r="U114" s="24"/>
      <c r="V114" s="24"/>
      <c r="W114" s="24"/>
      <c r="X114" s="24"/>
      <c r="Y114" s="24"/>
      <c r="Z114" s="25">
        <f t="shared" si="12"/>
        <v>4711.8</v>
      </c>
      <c r="AA114" s="23">
        <v>2021</v>
      </c>
      <c r="AB114" s="90"/>
    </row>
    <row r="115" spans="1:29" ht="27.6" customHeight="1" x14ac:dyDescent="0.25">
      <c r="A115" s="21" t="s">
        <v>11</v>
      </c>
      <c r="B115" s="21" t="s">
        <v>12</v>
      </c>
      <c r="C115" s="21" t="s">
        <v>13</v>
      </c>
      <c r="D115" s="21" t="s">
        <v>11</v>
      </c>
      <c r="E115" s="21" t="s">
        <v>21</v>
      </c>
      <c r="F115" s="21" t="s">
        <v>11</v>
      </c>
      <c r="G115" s="21" t="s">
        <v>20</v>
      </c>
      <c r="H115" s="21" t="s">
        <v>11</v>
      </c>
      <c r="I115" s="21" t="s">
        <v>19</v>
      </c>
      <c r="J115" s="21" t="s">
        <v>12</v>
      </c>
      <c r="K115" s="21" t="s">
        <v>11</v>
      </c>
      <c r="L115" s="21" t="s">
        <v>13</v>
      </c>
      <c r="M115" s="21" t="s">
        <v>12</v>
      </c>
      <c r="N115" s="21" t="s">
        <v>11</v>
      </c>
      <c r="O115" s="21" t="s">
        <v>19</v>
      </c>
      <c r="P115" s="21" t="s">
        <v>18</v>
      </c>
      <c r="Q115" s="21" t="s">
        <v>12</v>
      </c>
      <c r="R115" s="110"/>
      <c r="S115" s="113"/>
      <c r="T115" s="24">
        <f>25154.3-6307.2</f>
        <v>18847.099999999999</v>
      </c>
      <c r="U115" s="24"/>
      <c r="V115" s="24"/>
      <c r="W115" s="24"/>
      <c r="X115" s="24"/>
      <c r="Y115" s="24"/>
      <c r="Z115" s="25">
        <f t="shared" si="12"/>
        <v>18847.099999999999</v>
      </c>
      <c r="AA115" s="23">
        <v>2021</v>
      </c>
      <c r="AB115" s="90"/>
    </row>
    <row r="116" spans="1:29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7" t="s">
        <v>66</v>
      </c>
      <c r="S116" s="6" t="s">
        <v>40</v>
      </c>
      <c r="T116" s="66">
        <v>4.9059999999999997</v>
      </c>
      <c r="U116" s="66"/>
      <c r="V116" s="66"/>
      <c r="W116" s="66"/>
      <c r="X116" s="66"/>
      <c r="Y116" s="66"/>
      <c r="Z116" s="67">
        <f t="shared" si="12"/>
        <v>4.9059999999999997</v>
      </c>
      <c r="AA116" s="6">
        <v>2021</v>
      </c>
      <c r="AB116" s="88"/>
    </row>
    <row r="117" spans="1:29" ht="27.6" customHeight="1" x14ac:dyDescent="0.25">
      <c r="A117" s="21" t="s">
        <v>11</v>
      </c>
      <c r="B117" s="21" t="s">
        <v>12</v>
      </c>
      <c r="C117" s="21" t="s">
        <v>13</v>
      </c>
      <c r="D117" s="21" t="s">
        <v>11</v>
      </c>
      <c r="E117" s="21" t="s">
        <v>21</v>
      </c>
      <c r="F117" s="21" t="s">
        <v>11</v>
      </c>
      <c r="G117" s="21" t="s">
        <v>20</v>
      </c>
      <c r="H117" s="21" t="s">
        <v>11</v>
      </c>
      <c r="I117" s="21" t="s">
        <v>19</v>
      </c>
      <c r="J117" s="21" t="s">
        <v>12</v>
      </c>
      <c r="K117" s="21" t="s">
        <v>11</v>
      </c>
      <c r="L117" s="21" t="s">
        <v>13</v>
      </c>
      <c r="M117" s="21" t="s">
        <v>11</v>
      </c>
      <c r="N117" s="21" t="s">
        <v>11</v>
      </c>
      <c r="O117" s="21" t="s">
        <v>11</v>
      </c>
      <c r="P117" s="21" t="s">
        <v>11</v>
      </c>
      <c r="Q117" s="21" t="s">
        <v>11</v>
      </c>
      <c r="R117" s="108" t="s">
        <v>147</v>
      </c>
      <c r="S117" s="111" t="s">
        <v>34</v>
      </c>
      <c r="T117" s="25">
        <f>T118+T119</f>
        <v>3696.9</v>
      </c>
      <c r="U117" s="25"/>
      <c r="V117" s="25"/>
      <c r="W117" s="25"/>
      <c r="X117" s="25"/>
      <c r="Y117" s="25"/>
      <c r="Z117" s="25">
        <f t="shared" si="12"/>
        <v>3696.9</v>
      </c>
      <c r="AA117" s="23">
        <v>2021</v>
      </c>
      <c r="AB117" s="90"/>
      <c r="AC117" s="48"/>
    </row>
    <row r="118" spans="1:29" ht="27.6" customHeight="1" x14ac:dyDescent="0.25">
      <c r="A118" s="21" t="s">
        <v>11</v>
      </c>
      <c r="B118" s="21" t="s">
        <v>12</v>
      </c>
      <c r="C118" s="21" t="s">
        <v>13</v>
      </c>
      <c r="D118" s="21" t="s">
        <v>11</v>
      </c>
      <c r="E118" s="21" t="s">
        <v>21</v>
      </c>
      <c r="F118" s="21" t="s">
        <v>11</v>
      </c>
      <c r="G118" s="21" t="s">
        <v>20</v>
      </c>
      <c r="H118" s="21" t="s">
        <v>11</v>
      </c>
      <c r="I118" s="21" t="s">
        <v>19</v>
      </c>
      <c r="J118" s="21" t="s">
        <v>12</v>
      </c>
      <c r="K118" s="21" t="s">
        <v>11</v>
      </c>
      <c r="L118" s="21" t="s">
        <v>13</v>
      </c>
      <c r="M118" s="21" t="s">
        <v>41</v>
      </c>
      <c r="N118" s="21" t="s">
        <v>11</v>
      </c>
      <c r="O118" s="21" t="s">
        <v>19</v>
      </c>
      <c r="P118" s="21" t="s">
        <v>18</v>
      </c>
      <c r="Q118" s="21" t="s">
        <v>12</v>
      </c>
      <c r="R118" s="109"/>
      <c r="S118" s="112"/>
      <c r="T118" s="24">
        <f>628.9+110.5</f>
        <v>739.4</v>
      </c>
      <c r="U118" s="24"/>
      <c r="V118" s="24"/>
      <c r="W118" s="24"/>
      <c r="X118" s="24"/>
      <c r="Y118" s="24"/>
      <c r="Z118" s="25">
        <f t="shared" si="12"/>
        <v>739.4</v>
      </c>
      <c r="AA118" s="23">
        <v>2021</v>
      </c>
      <c r="AB118" s="90"/>
    </row>
    <row r="119" spans="1:29" ht="27.6" customHeight="1" x14ac:dyDescent="0.25">
      <c r="A119" s="21" t="s">
        <v>11</v>
      </c>
      <c r="B119" s="21" t="s">
        <v>12</v>
      </c>
      <c r="C119" s="21" t="s">
        <v>13</v>
      </c>
      <c r="D119" s="21" t="s">
        <v>11</v>
      </c>
      <c r="E119" s="21" t="s">
        <v>21</v>
      </c>
      <c r="F119" s="21" t="s">
        <v>11</v>
      </c>
      <c r="G119" s="21" t="s">
        <v>20</v>
      </c>
      <c r="H119" s="21" t="s">
        <v>11</v>
      </c>
      <c r="I119" s="21" t="s">
        <v>19</v>
      </c>
      <c r="J119" s="21" t="s">
        <v>12</v>
      </c>
      <c r="K119" s="21" t="s">
        <v>11</v>
      </c>
      <c r="L119" s="21" t="s">
        <v>13</v>
      </c>
      <c r="M119" s="21" t="s">
        <v>12</v>
      </c>
      <c r="N119" s="21" t="s">
        <v>11</v>
      </c>
      <c r="O119" s="21" t="s">
        <v>19</v>
      </c>
      <c r="P119" s="21" t="s">
        <v>18</v>
      </c>
      <c r="Q119" s="21" t="s">
        <v>12</v>
      </c>
      <c r="R119" s="110"/>
      <c r="S119" s="113"/>
      <c r="T119" s="24">
        <f>2515.5+442</f>
        <v>2957.5</v>
      </c>
      <c r="U119" s="24"/>
      <c r="V119" s="24"/>
      <c r="W119" s="24"/>
      <c r="X119" s="24"/>
      <c r="Y119" s="24"/>
      <c r="Z119" s="25">
        <f t="shared" si="12"/>
        <v>2957.5</v>
      </c>
      <c r="AA119" s="23">
        <v>2021</v>
      </c>
      <c r="AB119" s="90"/>
    </row>
    <row r="120" spans="1:29" ht="43.1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7" t="s">
        <v>150</v>
      </c>
      <c r="S120" s="6" t="s">
        <v>2</v>
      </c>
      <c r="T120" s="5">
        <v>2.1</v>
      </c>
      <c r="U120" s="5"/>
      <c r="V120" s="5"/>
      <c r="W120" s="5"/>
      <c r="X120" s="5"/>
      <c r="Y120" s="5"/>
      <c r="Z120" s="3">
        <f t="shared" si="12"/>
        <v>2.1</v>
      </c>
      <c r="AA120" s="6">
        <v>2021</v>
      </c>
      <c r="AB120" s="88"/>
    </row>
    <row r="121" spans="1:29" ht="27.6" customHeight="1" x14ac:dyDescent="0.25">
      <c r="A121" s="21" t="s">
        <v>11</v>
      </c>
      <c r="B121" s="21" t="s">
        <v>12</v>
      </c>
      <c r="C121" s="21" t="s">
        <v>13</v>
      </c>
      <c r="D121" s="21" t="s">
        <v>11</v>
      </c>
      <c r="E121" s="21" t="s">
        <v>21</v>
      </c>
      <c r="F121" s="21" t="s">
        <v>11</v>
      </c>
      <c r="G121" s="21" t="s">
        <v>20</v>
      </c>
      <c r="H121" s="21" t="s">
        <v>11</v>
      </c>
      <c r="I121" s="21" t="s">
        <v>19</v>
      </c>
      <c r="J121" s="21" t="s">
        <v>12</v>
      </c>
      <c r="K121" s="21" t="s">
        <v>11</v>
      </c>
      <c r="L121" s="21" t="s">
        <v>13</v>
      </c>
      <c r="M121" s="21" t="s">
        <v>11</v>
      </c>
      <c r="N121" s="21" t="s">
        <v>11</v>
      </c>
      <c r="O121" s="21" t="s">
        <v>11</v>
      </c>
      <c r="P121" s="21" t="s">
        <v>11</v>
      </c>
      <c r="Q121" s="21" t="s">
        <v>11</v>
      </c>
      <c r="R121" s="108" t="s">
        <v>152</v>
      </c>
      <c r="S121" s="111" t="s">
        <v>34</v>
      </c>
      <c r="T121" s="25">
        <f>T122+T123</f>
        <v>4478</v>
      </c>
      <c r="U121" s="25"/>
      <c r="V121" s="25"/>
      <c r="W121" s="25"/>
      <c r="X121" s="25"/>
      <c r="Y121" s="25"/>
      <c r="Z121" s="25">
        <f t="shared" ref="Z121:Z133" si="13">T121+U121+V121+W121+X121+Y121</f>
        <v>4478</v>
      </c>
      <c r="AA121" s="23">
        <v>2021</v>
      </c>
      <c r="AB121" s="90"/>
      <c r="AC121" s="48"/>
    </row>
    <row r="122" spans="1:29" ht="27.6" customHeight="1" x14ac:dyDescent="0.25">
      <c r="A122" s="21" t="s">
        <v>11</v>
      </c>
      <c r="B122" s="21" t="s">
        <v>12</v>
      </c>
      <c r="C122" s="21" t="s">
        <v>13</v>
      </c>
      <c r="D122" s="21" t="s">
        <v>11</v>
      </c>
      <c r="E122" s="21" t="s">
        <v>21</v>
      </c>
      <c r="F122" s="21" t="s">
        <v>11</v>
      </c>
      <c r="G122" s="21" t="s">
        <v>20</v>
      </c>
      <c r="H122" s="21" t="s">
        <v>11</v>
      </c>
      <c r="I122" s="21" t="s">
        <v>19</v>
      </c>
      <c r="J122" s="21" t="s">
        <v>12</v>
      </c>
      <c r="K122" s="21" t="s">
        <v>11</v>
      </c>
      <c r="L122" s="21" t="s">
        <v>13</v>
      </c>
      <c r="M122" s="21" t="s">
        <v>41</v>
      </c>
      <c r="N122" s="21" t="s">
        <v>11</v>
      </c>
      <c r="O122" s="21" t="s">
        <v>19</v>
      </c>
      <c r="P122" s="21" t="s">
        <v>18</v>
      </c>
      <c r="Q122" s="21" t="s">
        <v>12</v>
      </c>
      <c r="R122" s="109"/>
      <c r="S122" s="112"/>
      <c r="T122" s="24">
        <v>895.6</v>
      </c>
      <c r="U122" s="24"/>
      <c r="V122" s="24"/>
      <c r="W122" s="24"/>
      <c r="X122" s="24"/>
      <c r="Y122" s="24"/>
      <c r="Z122" s="25">
        <f t="shared" si="13"/>
        <v>895.6</v>
      </c>
      <c r="AA122" s="23">
        <v>2021</v>
      </c>
      <c r="AB122" s="90"/>
    </row>
    <row r="123" spans="1:29" ht="27.6" customHeight="1" x14ac:dyDescent="0.25">
      <c r="A123" s="21" t="s">
        <v>11</v>
      </c>
      <c r="B123" s="21" t="s">
        <v>12</v>
      </c>
      <c r="C123" s="21" t="s">
        <v>13</v>
      </c>
      <c r="D123" s="21" t="s">
        <v>11</v>
      </c>
      <c r="E123" s="21" t="s">
        <v>21</v>
      </c>
      <c r="F123" s="21" t="s">
        <v>11</v>
      </c>
      <c r="G123" s="21" t="s">
        <v>20</v>
      </c>
      <c r="H123" s="21" t="s">
        <v>11</v>
      </c>
      <c r="I123" s="21" t="s">
        <v>19</v>
      </c>
      <c r="J123" s="21" t="s">
        <v>12</v>
      </c>
      <c r="K123" s="21" t="s">
        <v>11</v>
      </c>
      <c r="L123" s="21" t="s">
        <v>13</v>
      </c>
      <c r="M123" s="21" t="s">
        <v>12</v>
      </c>
      <c r="N123" s="21" t="s">
        <v>11</v>
      </c>
      <c r="O123" s="21" t="s">
        <v>19</v>
      </c>
      <c r="P123" s="21" t="s">
        <v>18</v>
      </c>
      <c r="Q123" s="21" t="s">
        <v>12</v>
      </c>
      <c r="R123" s="110"/>
      <c r="S123" s="113"/>
      <c r="T123" s="24">
        <v>3582.4</v>
      </c>
      <c r="U123" s="24"/>
      <c r="V123" s="24"/>
      <c r="W123" s="24"/>
      <c r="X123" s="24"/>
      <c r="Y123" s="24"/>
      <c r="Z123" s="25">
        <f t="shared" si="13"/>
        <v>3582.4</v>
      </c>
      <c r="AA123" s="23">
        <v>2021</v>
      </c>
      <c r="AB123" s="90"/>
    </row>
    <row r="124" spans="1:29" ht="35.450000000000003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7" t="s">
        <v>127</v>
      </c>
      <c r="S124" s="6" t="s">
        <v>2</v>
      </c>
      <c r="T124" s="66">
        <v>0.1118</v>
      </c>
      <c r="U124" s="66"/>
      <c r="V124" s="66"/>
      <c r="W124" s="66"/>
      <c r="X124" s="66"/>
      <c r="Y124" s="66"/>
      <c r="Z124" s="67">
        <f t="shared" ref="Z124" si="14">T124+U124+V124+W124+X124+Y124</f>
        <v>0.1118</v>
      </c>
      <c r="AA124" s="6">
        <v>2021</v>
      </c>
      <c r="AB124" s="88"/>
    </row>
    <row r="125" spans="1:29" ht="37.1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7" t="s">
        <v>148</v>
      </c>
      <c r="S125" s="6" t="s">
        <v>40</v>
      </c>
      <c r="T125" s="66">
        <v>0.47699999999999998</v>
      </c>
      <c r="U125" s="66"/>
      <c r="V125" s="66"/>
      <c r="W125" s="66"/>
      <c r="X125" s="66"/>
      <c r="Y125" s="66"/>
      <c r="Z125" s="67">
        <f t="shared" si="13"/>
        <v>0.47699999999999998</v>
      </c>
      <c r="AA125" s="6">
        <v>2021</v>
      </c>
      <c r="AB125" s="88"/>
    </row>
    <row r="126" spans="1:29" ht="27.6" customHeight="1" x14ac:dyDescent="0.25">
      <c r="A126" s="21" t="s">
        <v>11</v>
      </c>
      <c r="B126" s="21" t="s">
        <v>12</v>
      </c>
      <c r="C126" s="21" t="s">
        <v>13</v>
      </c>
      <c r="D126" s="21" t="s">
        <v>11</v>
      </c>
      <c r="E126" s="21" t="s">
        <v>21</v>
      </c>
      <c r="F126" s="21" t="s">
        <v>11</v>
      </c>
      <c r="G126" s="21" t="s">
        <v>20</v>
      </c>
      <c r="H126" s="21" t="s">
        <v>11</v>
      </c>
      <c r="I126" s="21" t="s">
        <v>19</v>
      </c>
      <c r="J126" s="21" t="s">
        <v>12</v>
      </c>
      <c r="K126" s="21" t="s">
        <v>11</v>
      </c>
      <c r="L126" s="21" t="s">
        <v>13</v>
      </c>
      <c r="M126" s="21" t="s">
        <v>11</v>
      </c>
      <c r="N126" s="21" t="s">
        <v>11</v>
      </c>
      <c r="O126" s="21" t="s">
        <v>11</v>
      </c>
      <c r="P126" s="21" t="s">
        <v>11</v>
      </c>
      <c r="Q126" s="21" t="s">
        <v>11</v>
      </c>
      <c r="R126" s="108" t="s">
        <v>168</v>
      </c>
      <c r="S126" s="111" t="s">
        <v>34</v>
      </c>
      <c r="T126" s="25">
        <f>T127+T128</f>
        <v>9134.2999999999993</v>
      </c>
      <c r="U126" s="25"/>
      <c r="V126" s="25"/>
      <c r="W126" s="25"/>
      <c r="X126" s="25"/>
      <c r="Y126" s="25"/>
      <c r="Z126" s="25">
        <f t="shared" si="13"/>
        <v>9134.2999999999993</v>
      </c>
      <c r="AA126" s="23">
        <v>2021</v>
      </c>
      <c r="AB126" s="90"/>
      <c r="AC126" s="48"/>
    </row>
    <row r="127" spans="1:29" ht="27.6" customHeight="1" x14ac:dyDescent="0.25">
      <c r="A127" s="21" t="s">
        <v>11</v>
      </c>
      <c r="B127" s="21" t="s">
        <v>12</v>
      </c>
      <c r="C127" s="21" t="s">
        <v>13</v>
      </c>
      <c r="D127" s="21" t="s">
        <v>11</v>
      </c>
      <c r="E127" s="21" t="s">
        <v>21</v>
      </c>
      <c r="F127" s="21" t="s">
        <v>11</v>
      </c>
      <c r="G127" s="21" t="s">
        <v>20</v>
      </c>
      <c r="H127" s="21" t="s">
        <v>11</v>
      </c>
      <c r="I127" s="21" t="s">
        <v>19</v>
      </c>
      <c r="J127" s="21" t="s">
        <v>12</v>
      </c>
      <c r="K127" s="21" t="s">
        <v>11</v>
      </c>
      <c r="L127" s="21" t="s">
        <v>13</v>
      </c>
      <c r="M127" s="21" t="s">
        <v>41</v>
      </c>
      <c r="N127" s="21" t="s">
        <v>11</v>
      </c>
      <c r="O127" s="21" t="s">
        <v>19</v>
      </c>
      <c r="P127" s="21" t="s">
        <v>18</v>
      </c>
      <c r="Q127" s="21" t="s">
        <v>12</v>
      </c>
      <c r="R127" s="109"/>
      <c r="S127" s="112"/>
      <c r="T127" s="24">
        <f>1847.2-101.6</f>
        <v>1745.6000000000001</v>
      </c>
      <c r="U127" s="24"/>
      <c r="V127" s="24"/>
      <c r="W127" s="24"/>
      <c r="X127" s="24"/>
      <c r="Y127" s="24"/>
      <c r="Z127" s="25">
        <f t="shared" si="13"/>
        <v>1745.6000000000001</v>
      </c>
      <c r="AA127" s="23">
        <v>2021</v>
      </c>
      <c r="AB127" s="90"/>
    </row>
    <row r="128" spans="1:29" ht="27.6" customHeight="1" x14ac:dyDescent="0.25">
      <c r="A128" s="21" t="s">
        <v>11</v>
      </c>
      <c r="B128" s="21" t="s">
        <v>12</v>
      </c>
      <c r="C128" s="21" t="s">
        <v>13</v>
      </c>
      <c r="D128" s="21" t="s">
        <v>11</v>
      </c>
      <c r="E128" s="21" t="s">
        <v>21</v>
      </c>
      <c r="F128" s="21" t="s">
        <v>11</v>
      </c>
      <c r="G128" s="21" t="s">
        <v>20</v>
      </c>
      <c r="H128" s="21" t="s">
        <v>11</v>
      </c>
      <c r="I128" s="21" t="s">
        <v>19</v>
      </c>
      <c r="J128" s="21" t="s">
        <v>12</v>
      </c>
      <c r="K128" s="21" t="s">
        <v>11</v>
      </c>
      <c r="L128" s="21" t="s">
        <v>13</v>
      </c>
      <c r="M128" s="21" t="s">
        <v>12</v>
      </c>
      <c r="N128" s="21" t="s">
        <v>11</v>
      </c>
      <c r="O128" s="21" t="s">
        <v>19</v>
      </c>
      <c r="P128" s="21" t="s">
        <v>18</v>
      </c>
      <c r="Q128" s="21" t="s">
        <v>12</v>
      </c>
      <c r="R128" s="110"/>
      <c r="S128" s="113"/>
      <c r="T128" s="24">
        <v>7388.7</v>
      </c>
      <c r="U128" s="24"/>
      <c r="V128" s="24"/>
      <c r="W128" s="24"/>
      <c r="X128" s="24"/>
      <c r="Y128" s="24"/>
      <c r="Z128" s="25">
        <f t="shared" si="13"/>
        <v>7388.7</v>
      </c>
      <c r="AA128" s="23">
        <v>2021</v>
      </c>
      <c r="AB128" s="90"/>
    </row>
    <row r="129" spans="1:29" ht="40.1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7" t="s">
        <v>127</v>
      </c>
      <c r="S129" s="6" t="s">
        <v>2</v>
      </c>
      <c r="T129" s="66">
        <v>0.29799999999999999</v>
      </c>
      <c r="U129" s="66"/>
      <c r="V129" s="66"/>
      <c r="W129" s="66"/>
      <c r="X129" s="66"/>
      <c r="Y129" s="66"/>
      <c r="Z129" s="67">
        <f t="shared" si="13"/>
        <v>0.29799999999999999</v>
      </c>
      <c r="AA129" s="6">
        <v>2021</v>
      </c>
      <c r="AB129" s="88"/>
    </row>
    <row r="130" spans="1:29" ht="27.6" customHeight="1" x14ac:dyDescent="0.25">
      <c r="A130" s="21" t="s">
        <v>11</v>
      </c>
      <c r="B130" s="21" t="s">
        <v>12</v>
      </c>
      <c r="C130" s="21" t="s">
        <v>13</v>
      </c>
      <c r="D130" s="21" t="s">
        <v>11</v>
      </c>
      <c r="E130" s="21" t="s">
        <v>21</v>
      </c>
      <c r="F130" s="21" t="s">
        <v>11</v>
      </c>
      <c r="G130" s="21" t="s">
        <v>20</v>
      </c>
      <c r="H130" s="21" t="s">
        <v>11</v>
      </c>
      <c r="I130" s="21" t="s">
        <v>19</v>
      </c>
      <c r="J130" s="21" t="s">
        <v>12</v>
      </c>
      <c r="K130" s="21" t="s">
        <v>11</v>
      </c>
      <c r="L130" s="21" t="s">
        <v>13</v>
      </c>
      <c r="M130" s="21" t="s">
        <v>11</v>
      </c>
      <c r="N130" s="21" t="s">
        <v>11</v>
      </c>
      <c r="O130" s="21" t="s">
        <v>11</v>
      </c>
      <c r="P130" s="21" t="s">
        <v>11</v>
      </c>
      <c r="Q130" s="21" t="s">
        <v>11</v>
      </c>
      <c r="R130" s="108" t="s">
        <v>153</v>
      </c>
      <c r="S130" s="111" t="s">
        <v>34</v>
      </c>
      <c r="T130" s="25">
        <f>T131+T132</f>
        <v>34000</v>
      </c>
      <c r="U130" s="25"/>
      <c r="V130" s="25"/>
      <c r="W130" s="25"/>
      <c r="X130" s="25"/>
      <c r="Y130" s="25"/>
      <c r="Z130" s="25">
        <f t="shared" si="13"/>
        <v>34000</v>
      </c>
      <c r="AA130" s="23">
        <v>2021</v>
      </c>
      <c r="AB130" s="90"/>
      <c r="AC130" s="48"/>
    </row>
    <row r="131" spans="1:29" ht="27.6" customHeight="1" x14ac:dyDescent="0.25">
      <c r="A131" s="21" t="s">
        <v>11</v>
      </c>
      <c r="B131" s="21" t="s">
        <v>12</v>
      </c>
      <c r="C131" s="21" t="s">
        <v>13</v>
      </c>
      <c r="D131" s="21" t="s">
        <v>11</v>
      </c>
      <c r="E131" s="21" t="s">
        <v>21</v>
      </c>
      <c r="F131" s="21" t="s">
        <v>11</v>
      </c>
      <c r="G131" s="21" t="s">
        <v>20</v>
      </c>
      <c r="H131" s="21" t="s">
        <v>11</v>
      </c>
      <c r="I131" s="21" t="s">
        <v>19</v>
      </c>
      <c r="J131" s="21" t="s">
        <v>12</v>
      </c>
      <c r="K131" s="21" t="s">
        <v>11</v>
      </c>
      <c r="L131" s="21" t="s">
        <v>13</v>
      </c>
      <c r="M131" s="21" t="s">
        <v>41</v>
      </c>
      <c r="N131" s="21" t="s">
        <v>11</v>
      </c>
      <c r="O131" s="21" t="s">
        <v>19</v>
      </c>
      <c r="P131" s="21" t="s">
        <v>18</v>
      </c>
      <c r="Q131" s="21" t="s">
        <v>12</v>
      </c>
      <c r="R131" s="109"/>
      <c r="S131" s="112"/>
      <c r="T131" s="24">
        <v>6800</v>
      </c>
      <c r="U131" s="24"/>
      <c r="V131" s="24"/>
      <c r="W131" s="24"/>
      <c r="X131" s="24"/>
      <c r="Y131" s="24"/>
      <c r="Z131" s="25">
        <f t="shared" si="13"/>
        <v>6800</v>
      </c>
      <c r="AA131" s="23">
        <v>2021</v>
      </c>
      <c r="AB131" s="90"/>
    </row>
    <row r="132" spans="1:29" ht="27.6" customHeight="1" x14ac:dyDescent="0.25">
      <c r="A132" s="21" t="s">
        <v>11</v>
      </c>
      <c r="B132" s="21" t="s">
        <v>12</v>
      </c>
      <c r="C132" s="21" t="s">
        <v>13</v>
      </c>
      <c r="D132" s="21" t="s">
        <v>11</v>
      </c>
      <c r="E132" s="21" t="s">
        <v>21</v>
      </c>
      <c r="F132" s="21" t="s">
        <v>11</v>
      </c>
      <c r="G132" s="21" t="s">
        <v>20</v>
      </c>
      <c r="H132" s="21" t="s">
        <v>11</v>
      </c>
      <c r="I132" s="21" t="s">
        <v>19</v>
      </c>
      <c r="J132" s="21" t="s">
        <v>12</v>
      </c>
      <c r="K132" s="21" t="s">
        <v>11</v>
      </c>
      <c r="L132" s="21" t="s">
        <v>13</v>
      </c>
      <c r="M132" s="21" t="s">
        <v>12</v>
      </c>
      <c r="N132" s="21" t="s">
        <v>11</v>
      </c>
      <c r="O132" s="21" t="s">
        <v>19</v>
      </c>
      <c r="P132" s="21" t="s">
        <v>18</v>
      </c>
      <c r="Q132" s="21" t="s">
        <v>12</v>
      </c>
      <c r="R132" s="110"/>
      <c r="S132" s="113"/>
      <c r="T132" s="24">
        <v>27200</v>
      </c>
      <c r="U132" s="24"/>
      <c r="V132" s="24"/>
      <c r="W132" s="24"/>
      <c r="X132" s="24"/>
      <c r="Y132" s="24"/>
      <c r="Z132" s="25">
        <f t="shared" si="13"/>
        <v>27200</v>
      </c>
      <c r="AA132" s="23">
        <v>2021</v>
      </c>
      <c r="AB132" s="90"/>
    </row>
    <row r="133" spans="1:29" ht="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" t="s">
        <v>127</v>
      </c>
      <c r="S133" s="6" t="s">
        <v>2</v>
      </c>
      <c r="T133" s="66">
        <v>0.84899999999999998</v>
      </c>
      <c r="U133" s="66"/>
      <c r="V133" s="66"/>
      <c r="W133" s="66"/>
      <c r="X133" s="66"/>
      <c r="Y133" s="66"/>
      <c r="Z133" s="67">
        <f t="shared" si="13"/>
        <v>0.84899999999999998</v>
      </c>
      <c r="AA133" s="6">
        <v>2021</v>
      </c>
      <c r="AB133" s="88"/>
    </row>
    <row r="134" spans="1:29" ht="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 t="s">
        <v>148</v>
      </c>
      <c r="S134" s="6" t="s">
        <v>40</v>
      </c>
      <c r="T134" s="66">
        <v>1.452</v>
      </c>
      <c r="U134" s="66"/>
      <c r="V134" s="66"/>
      <c r="W134" s="66"/>
      <c r="X134" s="66"/>
      <c r="Y134" s="66"/>
      <c r="Z134" s="67">
        <f t="shared" ref="Z134" si="15">T134+U134+V134+W134+X134+Y134</f>
        <v>1.452</v>
      </c>
      <c r="AA134" s="6">
        <v>2021</v>
      </c>
      <c r="AB134" s="88"/>
    </row>
    <row r="135" spans="1:29" ht="27.6" customHeight="1" x14ac:dyDescent="0.25">
      <c r="A135" s="21" t="s">
        <v>11</v>
      </c>
      <c r="B135" s="21" t="s">
        <v>12</v>
      </c>
      <c r="C135" s="21" t="s">
        <v>13</v>
      </c>
      <c r="D135" s="21" t="s">
        <v>11</v>
      </c>
      <c r="E135" s="21" t="s">
        <v>21</v>
      </c>
      <c r="F135" s="21" t="s">
        <v>11</v>
      </c>
      <c r="G135" s="21" t="s">
        <v>20</v>
      </c>
      <c r="H135" s="21" t="s">
        <v>11</v>
      </c>
      <c r="I135" s="21" t="s">
        <v>19</v>
      </c>
      <c r="J135" s="21" t="s">
        <v>12</v>
      </c>
      <c r="K135" s="21" t="s">
        <v>11</v>
      </c>
      <c r="L135" s="21" t="s">
        <v>13</v>
      </c>
      <c r="M135" s="21" t="s">
        <v>11</v>
      </c>
      <c r="N135" s="21" t="s">
        <v>11</v>
      </c>
      <c r="O135" s="21" t="s">
        <v>11</v>
      </c>
      <c r="P135" s="21" t="s">
        <v>11</v>
      </c>
      <c r="Q135" s="21" t="s">
        <v>11</v>
      </c>
      <c r="R135" s="108" t="s">
        <v>154</v>
      </c>
      <c r="S135" s="111" t="s">
        <v>34</v>
      </c>
      <c r="T135" s="25">
        <f>T136+T137</f>
        <v>2500</v>
      </c>
      <c r="U135" s="25"/>
      <c r="V135" s="25"/>
      <c r="W135" s="25"/>
      <c r="X135" s="25"/>
      <c r="Y135" s="25"/>
      <c r="Z135" s="25">
        <f t="shared" ref="Z135:Z142" si="16">T135+U135+V135+W135+X135+Y135</f>
        <v>2500</v>
      </c>
      <c r="AA135" s="23">
        <v>2021</v>
      </c>
      <c r="AB135" s="90"/>
      <c r="AC135" s="48"/>
    </row>
    <row r="136" spans="1:29" ht="27.6" customHeight="1" x14ac:dyDescent="0.25">
      <c r="A136" s="21" t="s">
        <v>11</v>
      </c>
      <c r="B136" s="21" t="s">
        <v>12</v>
      </c>
      <c r="C136" s="21" t="s">
        <v>13</v>
      </c>
      <c r="D136" s="21" t="s">
        <v>11</v>
      </c>
      <c r="E136" s="21" t="s">
        <v>21</v>
      </c>
      <c r="F136" s="21" t="s">
        <v>11</v>
      </c>
      <c r="G136" s="21" t="s">
        <v>20</v>
      </c>
      <c r="H136" s="21" t="s">
        <v>11</v>
      </c>
      <c r="I136" s="21" t="s">
        <v>19</v>
      </c>
      <c r="J136" s="21" t="s">
        <v>12</v>
      </c>
      <c r="K136" s="21" t="s">
        <v>11</v>
      </c>
      <c r="L136" s="21" t="s">
        <v>13</v>
      </c>
      <c r="M136" s="21" t="s">
        <v>41</v>
      </c>
      <c r="N136" s="21" t="s">
        <v>11</v>
      </c>
      <c r="O136" s="21" t="s">
        <v>19</v>
      </c>
      <c r="P136" s="21" t="s">
        <v>18</v>
      </c>
      <c r="Q136" s="21" t="s">
        <v>12</v>
      </c>
      <c r="R136" s="109"/>
      <c r="S136" s="112"/>
      <c r="T136" s="24">
        <v>500</v>
      </c>
      <c r="U136" s="24"/>
      <c r="V136" s="24"/>
      <c r="W136" s="24"/>
      <c r="X136" s="24"/>
      <c r="Y136" s="24"/>
      <c r="Z136" s="25">
        <f t="shared" si="16"/>
        <v>500</v>
      </c>
      <c r="AA136" s="23">
        <v>2021</v>
      </c>
      <c r="AB136" s="90"/>
    </row>
    <row r="137" spans="1:29" ht="27.6" customHeight="1" x14ac:dyDescent="0.25">
      <c r="A137" s="21" t="s">
        <v>11</v>
      </c>
      <c r="B137" s="21" t="s">
        <v>12</v>
      </c>
      <c r="C137" s="21" t="s">
        <v>13</v>
      </c>
      <c r="D137" s="21" t="s">
        <v>11</v>
      </c>
      <c r="E137" s="21" t="s">
        <v>21</v>
      </c>
      <c r="F137" s="21" t="s">
        <v>11</v>
      </c>
      <c r="G137" s="21" t="s">
        <v>20</v>
      </c>
      <c r="H137" s="21" t="s">
        <v>11</v>
      </c>
      <c r="I137" s="21" t="s">
        <v>19</v>
      </c>
      <c r="J137" s="21" t="s">
        <v>12</v>
      </c>
      <c r="K137" s="21" t="s">
        <v>11</v>
      </c>
      <c r="L137" s="21" t="s">
        <v>13</v>
      </c>
      <c r="M137" s="21" t="s">
        <v>12</v>
      </c>
      <c r="N137" s="21" t="s">
        <v>11</v>
      </c>
      <c r="O137" s="21" t="s">
        <v>19</v>
      </c>
      <c r="P137" s="21" t="s">
        <v>18</v>
      </c>
      <c r="Q137" s="21" t="s">
        <v>12</v>
      </c>
      <c r="R137" s="110"/>
      <c r="S137" s="113"/>
      <c r="T137" s="24">
        <v>2000</v>
      </c>
      <c r="U137" s="24"/>
      <c r="V137" s="24"/>
      <c r="W137" s="24"/>
      <c r="X137" s="24"/>
      <c r="Y137" s="24"/>
      <c r="Z137" s="25">
        <f t="shared" si="16"/>
        <v>2000</v>
      </c>
      <c r="AA137" s="23">
        <v>2021</v>
      </c>
      <c r="AB137" s="90"/>
    </row>
    <row r="138" spans="1:29" ht="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7" t="s">
        <v>66</v>
      </c>
      <c r="S138" s="6" t="s">
        <v>40</v>
      </c>
      <c r="T138" s="66">
        <v>0.56100000000000005</v>
      </c>
      <c r="U138" s="66"/>
      <c r="V138" s="66"/>
      <c r="W138" s="66"/>
      <c r="X138" s="66"/>
      <c r="Y138" s="66"/>
      <c r="Z138" s="67">
        <f t="shared" si="16"/>
        <v>0.56100000000000005</v>
      </c>
      <c r="AA138" s="6">
        <v>2021</v>
      </c>
      <c r="AB138" s="88"/>
    </row>
    <row r="139" spans="1:29" ht="27.6" customHeight="1" x14ac:dyDescent="0.25">
      <c r="A139" s="21" t="s">
        <v>11</v>
      </c>
      <c r="B139" s="21" t="s">
        <v>12</v>
      </c>
      <c r="C139" s="21" t="s">
        <v>13</v>
      </c>
      <c r="D139" s="21" t="s">
        <v>11</v>
      </c>
      <c r="E139" s="21" t="s">
        <v>21</v>
      </c>
      <c r="F139" s="21" t="s">
        <v>11</v>
      </c>
      <c r="G139" s="21" t="s">
        <v>20</v>
      </c>
      <c r="H139" s="21" t="s">
        <v>11</v>
      </c>
      <c r="I139" s="21" t="s">
        <v>19</v>
      </c>
      <c r="J139" s="21" t="s">
        <v>12</v>
      </c>
      <c r="K139" s="21" t="s">
        <v>11</v>
      </c>
      <c r="L139" s="21" t="s">
        <v>13</v>
      </c>
      <c r="M139" s="21" t="s">
        <v>11</v>
      </c>
      <c r="N139" s="21" t="s">
        <v>11</v>
      </c>
      <c r="O139" s="21" t="s">
        <v>11</v>
      </c>
      <c r="P139" s="21" t="s">
        <v>11</v>
      </c>
      <c r="Q139" s="21" t="s">
        <v>11</v>
      </c>
      <c r="R139" s="108" t="s">
        <v>155</v>
      </c>
      <c r="S139" s="111" t="s">
        <v>34</v>
      </c>
      <c r="T139" s="25">
        <f>T140+T141</f>
        <v>10000</v>
      </c>
      <c r="U139" s="25"/>
      <c r="V139" s="25"/>
      <c r="W139" s="25"/>
      <c r="X139" s="25"/>
      <c r="Y139" s="25"/>
      <c r="Z139" s="25">
        <f t="shared" si="16"/>
        <v>10000</v>
      </c>
      <c r="AA139" s="23">
        <v>2021</v>
      </c>
      <c r="AB139" s="90"/>
      <c r="AC139" s="48"/>
    </row>
    <row r="140" spans="1:29" ht="27.6" customHeight="1" x14ac:dyDescent="0.25">
      <c r="A140" s="21" t="s">
        <v>11</v>
      </c>
      <c r="B140" s="21" t="s">
        <v>12</v>
      </c>
      <c r="C140" s="21" t="s">
        <v>13</v>
      </c>
      <c r="D140" s="21" t="s">
        <v>11</v>
      </c>
      <c r="E140" s="21" t="s">
        <v>21</v>
      </c>
      <c r="F140" s="21" t="s">
        <v>11</v>
      </c>
      <c r="G140" s="21" t="s">
        <v>20</v>
      </c>
      <c r="H140" s="21" t="s">
        <v>11</v>
      </c>
      <c r="I140" s="21" t="s">
        <v>19</v>
      </c>
      <c r="J140" s="21" t="s">
        <v>12</v>
      </c>
      <c r="K140" s="21" t="s">
        <v>11</v>
      </c>
      <c r="L140" s="21" t="s">
        <v>13</v>
      </c>
      <c r="M140" s="21" t="s">
        <v>41</v>
      </c>
      <c r="N140" s="21" t="s">
        <v>11</v>
      </c>
      <c r="O140" s="21" t="s">
        <v>19</v>
      </c>
      <c r="P140" s="21" t="s">
        <v>18</v>
      </c>
      <c r="Q140" s="21" t="s">
        <v>12</v>
      </c>
      <c r="R140" s="109"/>
      <c r="S140" s="112"/>
      <c r="T140" s="24">
        <v>2000</v>
      </c>
      <c r="U140" s="24"/>
      <c r="V140" s="24"/>
      <c r="W140" s="24"/>
      <c r="X140" s="24"/>
      <c r="Y140" s="24"/>
      <c r="Z140" s="25">
        <f t="shared" si="16"/>
        <v>2000</v>
      </c>
      <c r="AA140" s="23">
        <v>2021</v>
      </c>
      <c r="AB140" s="90"/>
    </row>
    <row r="141" spans="1:29" ht="27.6" customHeight="1" x14ac:dyDescent="0.25">
      <c r="A141" s="21" t="s">
        <v>11</v>
      </c>
      <c r="B141" s="21" t="s">
        <v>12</v>
      </c>
      <c r="C141" s="21" t="s">
        <v>13</v>
      </c>
      <c r="D141" s="21" t="s">
        <v>11</v>
      </c>
      <c r="E141" s="21" t="s">
        <v>21</v>
      </c>
      <c r="F141" s="21" t="s">
        <v>11</v>
      </c>
      <c r="G141" s="21" t="s">
        <v>20</v>
      </c>
      <c r="H141" s="21" t="s">
        <v>11</v>
      </c>
      <c r="I141" s="21" t="s">
        <v>19</v>
      </c>
      <c r="J141" s="21" t="s">
        <v>12</v>
      </c>
      <c r="K141" s="21" t="s">
        <v>11</v>
      </c>
      <c r="L141" s="21" t="s">
        <v>13</v>
      </c>
      <c r="M141" s="21" t="s">
        <v>12</v>
      </c>
      <c r="N141" s="21" t="s">
        <v>11</v>
      </c>
      <c r="O141" s="21" t="s">
        <v>19</v>
      </c>
      <c r="P141" s="21" t="s">
        <v>18</v>
      </c>
      <c r="Q141" s="21" t="s">
        <v>12</v>
      </c>
      <c r="R141" s="110"/>
      <c r="S141" s="113"/>
      <c r="T141" s="24">
        <v>8000</v>
      </c>
      <c r="U141" s="24"/>
      <c r="V141" s="24"/>
      <c r="W141" s="24"/>
      <c r="X141" s="24"/>
      <c r="Y141" s="24"/>
      <c r="Z141" s="25">
        <f t="shared" si="16"/>
        <v>8000</v>
      </c>
      <c r="AA141" s="23">
        <v>2021</v>
      </c>
      <c r="AB141" s="90"/>
    </row>
    <row r="142" spans="1:29" ht="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7" t="s">
        <v>66</v>
      </c>
      <c r="S142" s="6" t="s">
        <v>40</v>
      </c>
      <c r="T142" s="66">
        <v>2.573</v>
      </c>
      <c r="U142" s="66"/>
      <c r="V142" s="66"/>
      <c r="W142" s="66"/>
      <c r="X142" s="66"/>
      <c r="Y142" s="66"/>
      <c r="Z142" s="67">
        <f t="shared" si="16"/>
        <v>2.573</v>
      </c>
      <c r="AA142" s="6">
        <v>2021</v>
      </c>
      <c r="AB142" s="88"/>
    </row>
    <row r="143" spans="1:29" ht="27.6" customHeight="1" x14ac:dyDescent="0.25">
      <c r="A143" s="21" t="s">
        <v>11</v>
      </c>
      <c r="B143" s="21" t="s">
        <v>12</v>
      </c>
      <c r="C143" s="21" t="s">
        <v>13</v>
      </c>
      <c r="D143" s="21" t="s">
        <v>11</v>
      </c>
      <c r="E143" s="21" t="s">
        <v>21</v>
      </c>
      <c r="F143" s="21" t="s">
        <v>11</v>
      </c>
      <c r="G143" s="21" t="s">
        <v>20</v>
      </c>
      <c r="H143" s="21" t="s">
        <v>11</v>
      </c>
      <c r="I143" s="21" t="s">
        <v>19</v>
      </c>
      <c r="J143" s="21" t="s">
        <v>12</v>
      </c>
      <c r="K143" s="21" t="s">
        <v>11</v>
      </c>
      <c r="L143" s="21" t="s">
        <v>13</v>
      </c>
      <c r="M143" s="21" t="s">
        <v>11</v>
      </c>
      <c r="N143" s="21" t="s">
        <v>11</v>
      </c>
      <c r="O143" s="21" t="s">
        <v>11</v>
      </c>
      <c r="P143" s="21" t="s">
        <v>11</v>
      </c>
      <c r="Q143" s="21" t="s">
        <v>11</v>
      </c>
      <c r="R143" s="108" t="s">
        <v>166</v>
      </c>
      <c r="S143" s="111" t="s">
        <v>34</v>
      </c>
      <c r="T143" s="25">
        <f>T144+T145</f>
        <v>6760.2</v>
      </c>
      <c r="U143" s="25"/>
      <c r="V143" s="25"/>
      <c r="W143" s="25"/>
      <c r="X143" s="25"/>
      <c r="Y143" s="25"/>
      <c r="Z143" s="25">
        <f t="shared" ref="Z143:Z147" si="17">T143+U143+V143+W143+X143+Y143</f>
        <v>6760.2</v>
      </c>
      <c r="AA143" s="23">
        <v>2021</v>
      </c>
      <c r="AB143" s="90"/>
      <c r="AC143" s="48"/>
    </row>
    <row r="144" spans="1:29" ht="27.6" customHeight="1" x14ac:dyDescent="0.25">
      <c r="A144" s="21" t="s">
        <v>11</v>
      </c>
      <c r="B144" s="21" t="s">
        <v>12</v>
      </c>
      <c r="C144" s="21" t="s">
        <v>13</v>
      </c>
      <c r="D144" s="21" t="s">
        <v>11</v>
      </c>
      <c r="E144" s="21" t="s">
        <v>21</v>
      </c>
      <c r="F144" s="21" t="s">
        <v>11</v>
      </c>
      <c r="G144" s="21" t="s">
        <v>20</v>
      </c>
      <c r="H144" s="21" t="s">
        <v>11</v>
      </c>
      <c r="I144" s="21" t="s">
        <v>19</v>
      </c>
      <c r="J144" s="21" t="s">
        <v>12</v>
      </c>
      <c r="K144" s="21" t="s">
        <v>11</v>
      </c>
      <c r="L144" s="21" t="s">
        <v>13</v>
      </c>
      <c r="M144" s="21" t="s">
        <v>41</v>
      </c>
      <c r="N144" s="21" t="s">
        <v>11</v>
      </c>
      <c r="O144" s="21" t="s">
        <v>19</v>
      </c>
      <c r="P144" s="21" t="s">
        <v>18</v>
      </c>
      <c r="Q144" s="21" t="s">
        <v>12</v>
      </c>
      <c r="R144" s="109"/>
      <c r="S144" s="112"/>
      <c r="T144" s="24">
        <f>1690.1-1690.1</f>
        <v>0</v>
      </c>
      <c r="U144" s="24"/>
      <c r="V144" s="24"/>
      <c r="W144" s="24"/>
      <c r="X144" s="24"/>
      <c r="Y144" s="24"/>
      <c r="Z144" s="25">
        <f t="shared" si="17"/>
        <v>0</v>
      </c>
      <c r="AA144" s="23">
        <v>2021</v>
      </c>
      <c r="AB144" s="90"/>
    </row>
    <row r="145" spans="1:31" ht="27.6" customHeight="1" x14ac:dyDescent="0.25">
      <c r="A145" s="21" t="s">
        <v>11</v>
      </c>
      <c r="B145" s="21" t="s">
        <v>12</v>
      </c>
      <c r="C145" s="21" t="s">
        <v>13</v>
      </c>
      <c r="D145" s="21" t="s">
        <v>11</v>
      </c>
      <c r="E145" s="21" t="s">
        <v>21</v>
      </c>
      <c r="F145" s="21" t="s">
        <v>11</v>
      </c>
      <c r="G145" s="21" t="s">
        <v>20</v>
      </c>
      <c r="H145" s="21" t="s">
        <v>11</v>
      </c>
      <c r="I145" s="21" t="s">
        <v>19</v>
      </c>
      <c r="J145" s="21" t="s">
        <v>12</v>
      </c>
      <c r="K145" s="21" t="s">
        <v>11</v>
      </c>
      <c r="L145" s="21" t="s">
        <v>13</v>
      </c>
      <c r="M145" s="21" t="s">
        <v>12</v>
      </c>
      <c r="N145" s="21" t="s">
        <v>11</v>
      </c>
      <c r="O145" s="21" t="s">
        <v>19</v>
      </c>
      <c r="P145" s="21" t="s">
        <v>18</v>
      </c>
      <c r="Q145" s="21" t="s">
        <v>12</v>
      </c>
      <c r="R145" s="110"/>
      <c r="S145" s="113"/>
      <c r="T145" s="24">
        <v>6760.2</v>
      </c>
      <c r="U145" s="24"/>
      <c r="V145" s="24"/>
      <c r="W145" s="24"/>
      <c r="X145" s="24"/>
      <c r="Y145" s="24"/>
      <c r="Z145" s="25">
        <f t="shared" si="17"/>
        <v>6760.2</v>
      </c>
      <c r="AA145" s="23">
        <v>2021</v>
      </c>
      <c r="AB145" s="90"/>
    </row>
    <row r="146" spans="1:31" ht="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7" t="s">
        <v>127</v>
      </c>
      <c r="S146" s="6" t="s">
        <v>2</v>
      </c>
      <c r="T146" s="66">
        <v>0.24199999999999999</v>
      </c>
      <c r="U146" s="66"/>
      <c r="V146" s="66"/>
      <c r="W146" s="66"/>
      <c r="X146" s="66"/>
      <c r="Y146" s="66"/>
      <c r="Z146" s="67">
        <f t="shared" si="17"/>
        <v>0.24199999999999999</v>
      </c>
      <c r="AA146" s="6">
        <v>2021</v>
      </c>
      <c r="AB146" s="88"/>
    </row>
    <row r="147" spans="1:31" ht="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7" t="s">
        <v>148</v>
      </c>
      <c r="S147" s="6" t="s">
        <v>40</v>
      </c>
      <c r="T147" s="66">
        <v>0.48399999999999999</v>
      </c>
      <c r="U147" s="66"/>
      <c r="V147" s="66"/>
      <c r="W147" s="66"/>
      <c r="X147" s="66"/>
      <c r="Y147" s="66"/>
      <c r="Z147" s="67">
        <f t="shared" si="17"/>
        <v>0.48399999999999999</v>
      </c>
      <c r="AA147" s="6">
        <v>2021</v>
      </c>
      <c r="AB147" s="88"/>
    </row>
    <row r="148" spans="1:31" ht="27.6" customHeight="1" x14ac:dyDescent="0.25">
      <c r="A148" s="21" t="s">
        <v>11</v>
      </c>
      <c r="B148" s="21" t="s">
        <v>12</v>
      </c>
      <c r="C148" s="21" t="s">
        <v>13</v>
      </c>
      <c r="D148" s="21" t="s">
        <v>11</v>
      </c>
      <c r="E148" s="21" t="s">
        <v>21</v>
      </c>
      <c r="F148" s="21" t="s">
        <v>11</v>
      </c>
      <c r="G148" s="21" t="s">
        <v>20</v>
      </c>
      <c r="H148" s="21" t="s">
        <v>11</v>
      </c>
      <c r="I148" s="21" t="s">
        <v>19</v>
      </c>
      <c r="J148" s="21" t="s">
        <v>12</v>
      </c>
      <c r="K148" s="21" t="s">
        <v>11</v>
      </c>
      <c r="L148" s="21" t="s">
        <v>13</v>
      </c>
      <c r="M148" s="21" t="s">
        <v>11</v>
      </c>
      <c r="N148" s="21" t="s">
        <v>11</v>
      </c>
      <c r="O148" s="21" t="s">
        <v>11</v>
      </c>
      <c r="P148" s="21" t="s">
        <v>11</v>
      </c>
      <c r="Q148" s="21" t="s">
        <v>11</v>
      </c>
      <c r="R148" s="108" t="s">
        <v>175</v>
      </c>
      <c r="S148" s="111" t="s">
        <v>34</v>
      </c>
      <c r="T148" s="25">
        <f>T149+T150</f>
        <v>33611.9</v>
      </c>
      <c r="U148" s="25"/>
      <c r="V148" s="25"/>
      <c r="W148" s="25"/>
      <c r="X148" s="25"/>
      <c r="Y148" s="25"/>
      <c r="Z148" s="25">
        <f t="shared" ref="Z148:Z152" si="18">T148+U148+V148+W148+X148+Y148</f>
        <v>33611.9</v>
      </c>
      <c r="AA148" s="23">
        <v>2021</v>
      </c>
      <c r="AB148" s="90"/>
      <c r="AC148" s="48"/>
    </row>
    <row r="149" spans="1:31" ht="27.6" customHeight="1" x14ac:dyDescent="0.25">
      <c r="A149" s="21" t="s">
        <v>11</v>
      </c>
      <c r="B149" s="21" t="s">
        <v>12</v>
      </c>
      <c r="C149" s="21" t="s">
        <v>13</v>
      </c>
      <c r="D149" s="21" t="s">
        <v>11</v>
      </c>
      <c r="E149" s="21" t="s">
        <v>21</v>
      </c>
      <c r="F149" s="21" t="s">
        <v>11</v>
      </c>
      <c r="G149" s="21" t="s">
        <v>20</v>
      </c>
      <c r="H149" s="21" t="s">
        <v>11</v>
      </c>
      <c r="I149" s="21" t="s">
        <v>19</v>
      </c>
      <c r="J149" s="21" t="s">
        <v>12</v>
      </c>
      <c r="K149" s="21" t="s">
        <v>11</v>
      </c>
      <c r="L149" s="21" t="s">
        <v>13</v>
      </c>
      <c r="M149" s="21" t="s">
        <v>41</v>
      </c>
      <c r="N149" s="21" t="s">
        <v>11</v>
      </c>
      <c r="O149" s="21" t="s">
        <v>19</v>
      </c>
      <c r="P149" s="21" t="s">
        <v>18</v>
      </c>
      <c r="Q149" s="21" t="s">
        <v>12</v>
      </c>
      <c r="R149" s="109"/>
      <c r="S149" s="112"/>
      <c r="T149" s="24">
        <f>7410.7-3441.6</f>
        <v>3969.1</v>
      </c>
      <c r="U149" s="24"/>
      <c r="V149" s="24"/>
      <c r="W149" s="24"/>
      <c r="X149" s="24"/>
      <c r="Y149" s="24"/>
      <c r="Z149" s="25">
        <f t="shared" si="18"/>
        <v>3969.1</v>
      </c>
      <c r="AA149" s="23">
        <v>2021</v>
      </c>
      <c r="AB149" s="90"/>
    </row>
    <row r="150" spans="1:31" ht="27.6" customHeight="1" x14ac:dyDescent="0.25">
      <c r="A150" s="21" t="s">
        <v>11</v>
      </c>
      <c r="B150" s="21" t="s">
        <v>12</v>
      </c>
      <c r="C150" s="21" t="s">
        <v>13</v>
      </c>
      <c r="D150" s="21" t="s">
        <v>11</v>
      </c>
      <c r="E150" s="21" t="s">
        <v>21</v>
      </c>
      <c r="F150" s="21" t="s">
        <v>11</v>
      </c>
      <c r="G150" s="21" t="s">
        <v>20</v>
      </c>
      <c r="H150" s="21" t="s">
        <v>11</v>
      </c>
      <c r="I150" s="21" t="s">
        <v>19</v>
      </c>
      <c r="J150" s="21" t="s">
        <v>12</v>
      </c>
      <c r="K150" s="21" t="s">
        <v>11</v>
      </c>
      <c r="L150" s="21" t="s">
        <v>13</v>
      </c>
      <c r="M150" s="21" t="s">
        <v>12</v>
      </c>
      <c r="N150" s="21" t="s">
        <v>11</v>
      </c>
      <c r="O150" s="21" t="s">
        <v>19</v>
      </c>
      <c r="P150" s="21" t="s">
        <v>18</v>
      </c>
      <c r="Q150" s="21" t="s">
        <v>12</v>
      </c>
      <c r="R150" s="110"/>
      <c r="S150" s="113"/>
      <c r="T150" s="24">
        <v>29642.799999999999</v>
      </c>
      <c r="U150" s="24"/>
      <c r="V150" s="24"/>
      <c r="W150" s="24"/>
      <c r="X150" s="24"/>
      <c r="Y150" s="24"/>
      <c r="Z150" s="25">
        <f t="shared" si="18"/>
        <v>29642.799999999999</v>
      </c>
      <c r="AA150" s="23">
        <v>2021</v>
      </c>
      <c r="AB150" s="90"/>
    </row>
    <row r="151" spans="1:31" ht="3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7" t="s">
        <v>127</v>
      </c>
      <c r="S151" s="6" t="s">
        <v>2</v>
      </c>
      <c r="T151" s="66">
        <v>0.32400000000000001</v>
      </c>
      <c r="U151" s="66"/>
      <c r="V151" s="66"/>
      <c r="W151" s="66"/>
      <c r="X151" s="66"/>
      <c r="Y151" s="66"/>
      <c r="Z151" s="67">
        <f t="shared" si="18"/>
        <v>0.32400000000000001</v>
      </c>
      <c r="AA151" s="6">
        <v>2021</v>
      </c>
      <c r="AB151" s="88"/>
    </row>
    <row r="152" spans="1:31" ht="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7" t="s">
        <v>148</v>
      </c>
      <c r="S152" s="6" t="s">
        <v>40</v>
      </c>
      <c r="T152" s="66">
        <v>0.67500000000000004</v>
      </c>
      <c r="U152" s="66"/>
      <c r="V152" s="66"/>
      <c r="W152" s="66"/>
      <c r="X152" s="66"/>
      <c r="Y152" s="66"/>
      <c r="Z152" s="67">
        <f t="shared" si="18"/>
        <v>0.67500000000000004</v>
      </c>
      <c r="AA152" s="6">
        <v>2021</v>
      </c>
      <c r="AB152" s="88"/>
    </row>
    <row r="153" spans="1:31" s="16" customFormat="1" ht="26.45" customHeight="1" x14ac:dyDescent="0.25">
      <c r="A153" s="21" t="s">
        <v>11</v>
      </c>
      <c r="B153" s="21" t="s">
        <v>12</v>
      </c>
      <c r="C153" s="21" t="s">
        <v>13</v>
      </c>
      <c r="D153" s="21" t="s">
        <v>11</v>
      </c>
      <c r="E153" s="21" t="s">
        <v>21</v>
      </c>
      <c r="F153" s="21" t="s">
        <v>11</v>
      </c>
      <c r="G153" s="21" t="s">
        <v>20</v>
      </c>
      <c r="H153" s="21" t="s">
        <v>11</v>
      </c>
      <c r="I153" s="21" t="s">
        <v>19</v>
      </c>
      <c r="J153" s="21" t="s">
        <v>12</v>
      </c>
      <c r="K153" s="21" t="s">
        <v>11</v>
      </c>
      <c r="L153" s="21" t="s">
        <v>13</v>
      </c>
      <c r="M153" s="21" t="s">
        <v>11</v>
      </c>
      <c r="N153" s="21" t="s">
        <v>11</v>
      </c>
      <c r="O153" s="21" t="s">
        <v>11</v>
      </c>
      <c r="P153" s="21" t="s">
        <v>11</v>
      </c>
      <c r="Q153" s="21" t="s">
        <v>11</v>
      </c>
      <c r="R153" s="116" t="s">
        <v>151</v>
      </c>
      <c r="S153" s="111" t="s">
        <v>34</v>
      </c>
      <c r="T153" s="25"/>
      <c r="U153" s="25">
        <f>U154+U155</f>
        <v>132802.9</v>
      </c>
      <c r="V153" s="25"/>
      <c r="W153" s="55"/>
      <c r="X153" s="55"/>
      <c r="Y153" s="25"/>
      <c r="Z153" s="25">
        <f>Z154+Z155</f>
        <v>132802.9</v>
      </c>
      <c r="AA153" s="23">
        <v>2022</v>
      </c>
      <c r="AB153" s="84"/>
      <c r="AC153" s="69"/>
      <c r="AD153" s="70"/>
      <c r="AE153" s="71"/>
    </row>
    <row r="154" spans="1:31" s="16" customFormat="1" ht="26.45" customHeight="1" x14ac:dyDescent="0.25">
      <c r="A154" s="21" t="s">
        <v>11</v>
      </c>
      <c r="B154" s="21" t="s">
        <v>12</v>
      </c>
      <c r="C154" s="21" t="s">
        <v>13</v>
      </c>
      <c r="D154" s="21" t="s">
        <v>11</v>
      </c>
      <c r="E154" s="21" t="s">
        <v>21</v>
      </c>
      <c r="F154" s="21" t="s">
        <v>11</v>
      </c>
      <c r="G154" s="21" t="s">
        <v>20</v>
      </c>
      <c r="H154" s="21" t="s">
        <v>11</v>
      </c>
      <c r="I154" s="21" t="s">
        <v>19</v>
      </c>
      <c r="J154" s="21" t="s">
        <v>12</v>
      </c>
      <c r="K154" s="21" t="s">
        <v>11</v>
      </c>
      <c r="L154" s="21" t="s">
        <v>13</v>
      </c>
      <c r="M154" s="21" t="s">
        <v>41</v>
      </c>
      <c r="N154" s="21" t="s">
        <v>11</v>
      </c>
      <c r="O154" s="21" t="s">
        <v>19</v>
      </c>
      <c r="P154" s="21" t="s">
        <v>18</v>
      </c>
      <c r="Q154" s="21" t="s">
        <v>11</v>
      </c>
      <c r="R154" s="117"/>
      <c r="S154" s="112"/>
      <c r="T154" s="25"/>
      <c r="U154" s="24">
        <v>26560.6</v>
      </c>
      <c r="V154" s="24"/>
      <c r="W154" s="24"/>
      <c r="X154" s="24"/>
      <c r="Y154" s="25"/>
      <c r="Z154" s="25">
        <f>U154+V154</f>
        <v>26560.6</v>
      </c>
      <c r="AA154" s="23">
        <v>2022</v>
      </c>
      <c r="AB154" s="84"/>
      <c r="AC154" s="69"/>
      <c r="AD154" s="70"/>
      <c r="AE154" s="71"/>
    </row>
    <row r="155" spans="1:31" s="16" customFormat="1" ht="27" customHeight="1" x14ac:dyDescent="0.25">
      <c r="A155" s="21" t="s">
        <v>11</v>
      </c>
      <c r="B155" s="21" t="s">
        <v>12</v>
      </c>
      <c r="C155" s="21" t="s">
        <v>13</v>
      </c>
      <c r="D155" s="21" t="s">
        <v>11</v>
      </c>
      <c r="E155" s="21" t="s">
        <v>21</v>
      </c>
      <c r="F155" s="21" t="s">
        <v>11</v>
      </c>
      <c r="G155" s="21" t="s">
        <v>20</v>
      </c>
      <c r="H155" s="21" t="s">
        <v>11</v>
      </c>
      <c r="I155" s="21" t="s">
        <v>19</v>
      </c>
      <c r="J155" s="21" t="s">
        <v>12</v>
      </c>
      <c r="K155" s="21" t="s">
        <v>11</v>
      </c>
      <c r="L155" s="21" t="s">
        <v>13</v>
      </c>
      <c r="M155" s="21" t="s">
        <v>12</v>
      </c>
      <c r="N155" s="21" t="s">
        <v>11</v>
      </c>
      <c r="O155" s="21" t="s">
        <v>19</v>
      </c>
      <c r="P155" s="21" t="s">
        <v>18</v>
      </c>
      <c r="Q155" s="21" t="s">
        <v>11</v>
      </c>
      <c r="R155" s="118"/>
      <c r="S155" s="113"/>
      <c r="T155" s="25"/>
      <c r="U155" s="24">
        <v>106242.3</v>
      </c>
      <c r="V155" s="55"/>
      <c r="W155" s="55"/>
      <c r="X155" s="55"/>
      <c r="Y155" s="25"/>
      <c r="Z155" s="25">
        <f>U155+V155</f>
        <v>106242.3</v>
      </c>
      <c r="AA155" s="23">
        <v>2022</v>
      </c>
      <c r="AB155" s="84"/>
      <c r="AC155" s="69"/>
      <c r="AD155" s="70"/>
      <c r="AE155" s="71"/>
    </row>
    <row r="156" spans="1:31" ht="50.45" customHeight="1" x14ac:dyDescent="0.25">
      <c r="A156" s="44"/>
      <c r="B156" s="44"/>
      <c r="C156" s="44"/>
      <c r="D156" s="44" t="s">
        <v>11</v>
      </c>
      <c r="E156" s="44" t="s">
        <v>21</v>
      </c>
      <c r="F156" s="44" t="s">
        <v>11</v>
      </c>
      <c r="G156" s="44" t="s">
        <v>20</v>
      </c>
      <c r="H156" s="44" t="s">
        <v>11</v>
      </c>
      <c r="I156" s="44" t="s">
        <v>19</v>
      </c>
      <c r="J156" s="44" t="s">
        <v>12</v>
      </c>
      <c r="K156" s="44" t="s">
        <v>11</v>
      </c>
      <c r="L156" s="44" t="s">
        <v>22</v>
      </c>
      <c r="M156" s="44" t="s">
        <v>11</v>
      </c>
      <c r="N156" s="44" t="s">
        <v>11</v>
      </c>
      <c r="O156" s="44" t="s">
        <v>11</v>
      </c>
      <c r="P156" s="44" t="s">
        <v>11</v>
      </c>
      <c r="Q156" s="44" t="s">
        <v>11</v>
      </c>
      <c r="R156" s="45" t="s">
        <v>24</v>
      </c>
      <c r="S156" s="46" t="s">
        <v>34</v>
      </c>
      <c r="T156" s="47">
        <f>T159+T164+T168+T183+T185+T187+T189+T193</f>
        <v>710851.19999999984</v>
      </c>
      <c r="U156" s="47">
        <f>U159+U164+U168+U183+U185+U187+U189+U193</f>
        <v>638835</v>
      </c>
      <c r="V156" s="47">
        <f t="shared" ref="V156:Y156" si="19">V159+V164+V168+V183+V185+V187+V189+V193</f>
        <v>824451.2</v>
      </c>
      <c r="W156" s="47">
        <f t="shared" si="19"/>
        <v>695243.1</v>
      </c>
      <c r="X156" s="47">
        <f t="shared" si="19"/>
        <v>413168.69999999995</v>
      </c>
      <c r="Y156" s="47">
        <f t="shared" si="19"/>
        <v>413168.69999999995</v>
      </c>
      <c r="Z156" s="47">
        <f>Z159+Z164+Z168+Z183+Z185+Z187+Z189+Z193</f>
        <v>3695717.9000000004</v>
      </c>
      <c r="AA156" s="46">
        <v>2026</v>
      </c>
      <c r="AB156" s="103">
        <f>T159+T164+T168+T183+T187+T190</f>
        <v>696011.19999999984</v>
      </c>
    </row>
    <row r="157" spans="1:31" ht="44.25" x14ac:dyDescent="0.25">
      <c r="A157" s="13"/>
      <c r="B157" s="13"/>
      <c r="C157" s="13"/>
      <c r="D157" s="13"/>
      <c r="E157" s="13"/>
      <c r="F157" s="13"/>
      <c r="G157" s="13"/>
      <c r="H157" s="13"/>
      <c r="I157" s="14"/>
      <c r="J157" s="13"/>
      <c r="K157" s="13"/>
      <c r="L157" s="13"/>
      <c r="M157" s="13"/>
      <c r="N157" s="13"/>
      <c r="O157" s="13"/>
      <c r="P157" s="13"/>
      <c r="Q157" s="13"/>
      <c r="R157" s="12" t="s">
        <v>85</v>
      </c>
      <c r="S157" s="6" t="s">
        <v>35</v>
      </c>
      <c r="T157" s="5">
        <f>T160</f>
        <v>7130.4</v>
      </c>
      <c r="U157" s="5">
        <f t="shared" ref="U157:Z157" si="20">U160</f>
        <v>7130.4</v>
      </c>
      <c r="V157" s="5">
        <f t="shared" si="20"/>
        <v>7130.4</v>
      </c>
      <c r="W157" s="5">
        <f t="shared" si="20"/>
        <v>7130.4</v>
      </c>
      <c r="X157" s="5">
        <f t="shared" si="20"/>
        <v>7130.4</v>
      </c>
      <c r="Y157" s="5">
        <f t="shared" si="20"/>
        <v>7130.4</v>
      </c>
      <c r="Z157" s="3">
        <f t="shared" si="20"/>
        <v>7130.4</v>
      </c>
      <c r="AA157" s="6">
        <v>2026</v>
      </c>
    </row>
    <row r="158" spans="1:31" ht="60" x14ac:dyDescent="0.25">
      <c r="A158" s="13"/>
      <c r="B158" s="13"/>
      <c r="C158" s="13"/>
      <c r="D158" s="13"/>
      <c r="E158" s="13"/>
      <c r="F158" s="13"/>
      <c r="G158" s="13"/>
      <c r="H158" s="13"/>
      <c r="I158" s="14"/>
      <c r="J158" s="13"/>
      <c r="K158" s="13"/>
      <c r="L158" s="13"/>
      <c r="M158" s="13"/>
      <c r="N158" s="13"/>
      <c r="O158" s="13"/>
      <c r="P158" s="13"/>
      <c r="Q158" s="13"/>
      <c r="R158" s="7" t="s">
        <v>86</v>
      </c>
      <c r="S158" s="6" t="s">
        <v>32</v>
      </c>
      <c r="T158" s="9">
        <f>T162</f>
        <v>2600</v>
      </c>
      <c r="U158" s="9">
        <f t="shared" ref="U158:Z158" si="21">U162</f>
        <v>2300</v>
      </c>
      <c r="V158" s="9">
        <f t="shared" si="21"/>
        <v>2300</v>
      </c>
      <c r="W158" s="9">
        <f t="shared" si="21"/>
        <v>2300</v>
      </c>
      <c r="X158" s="9">
        <f t="shared" si="21"/>
        <v>2300</v>
      </c>
      <c r="Y158" s="9">
        <f t="shared" si="21"/>
        <v>2300</v>
      </c>
      <c r="Z158" s="4">
        <f t="shared" si="21"/>
        <v>14100</v>
      </c>
      <c r="AA158" s="6">
        <v>2026</v>
      </c>
    </row>
    <row r="159" spans="1:31" ht="45" x14ac:dyDescent="0.25">
      <c r="A159" s="21" t="s">
        <v>11</v>
      </c>
      <c r="B159" s="21" t="s">
        <v>12</v>
      </c>
      <c r="C159" s="21" t="s">
        <v>13</v>
      </c>
      <c r="D159" s="21" t="s">
        <v>11</v>
      </c>
      <c r="E159" s="21" t="s">
        <v>21</v>
      </c>
      <c r="F159" s="21" t="s">
        <v>11</v>
      </c>
      <c r="G159" s="21" t="s">
        <v>20</v>
      </c>
      <c r="H159" s="21" t="s">
        <v>11</v>
      </c>
      <c r="I159" s="21" t="s">
        <v>19</v>
      </c>
      <c r="J159" s="21" t="s">
        <v>12</v>
      </c>
      <c r="K159" s="21" t="s">
        <v>11</v>
      </c>
      <c r="L159" s="21" t="s">
        <v>22</v>
      </c>
      <c r="M159" s="21" t="s">
        <v>20</v>
      </c>
      <c r="N159" s="21" t="s">
        <v>20</v>
      </c>
      <c r="O159" s="21" t="s">
        <v>20</v>
      </c>
      <c r="P159" s="21" t="s">
        <v>20</v>
      </c>
      <c r="Q159" s="21" t="s">
        <v>20</v>
      </c>
      <c r="R159" s="22" t="s">
        <v>74</v>
      </c>
      <c r="S159" s="23" t="s">
        <v>34</v>
      </c>
      <c r="T159" s="25">
        <f>415228.6-50+36874.2-20000-500+4234.8-7000-500-1000+3600+40000+12946.9+65761.3+29319.2+28248.7-99.7</f>
        <v>607064</v>
      </c>
      <c r="U159" s="25">
        <v>536686.19999999995</v>
      </c>
      <c r="V159" s="25">
        <f>303373.2+359653.8</f>
        <v>663027</v>
      </c>
      <c r="W159" s="25">
        <f>555596.4+78222.5</f>
        <v>633818.9</v>
      </c>
      <c r="X159" s="25">
        <v>388589</v>
      </c>
      <c r="Y159" s="25">
        <v>388589</v>
      </c>
      <c r="Z159" s="25">
        <f>T159+U159+V159+W159+X159+Y159</f>
        <v>3217774.1</v>
      </c>
      <c r="AA159" s="23">
        <v>2026</v>
      </c>
    </row>
    <row r="160" spans="1:31" ht="4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7" t="s">
        <v>75</v>
      </c>
      <c r="S160" s="6" t="s">
        <v>40</v>
      </c>
      <c r="T160" s="5">
        <v>7130.4</v>
      </c>
      <c r="U160" s="5">
        <v>7130.4</v>
      </c>
      <c r="V160" s="5">
        <v>7130.4</v>
      </c>
      <c r="W160" s="5">
        <v>7130.4</v>
      </c>
      <c r="X160" s="5">
        <v>7130.4</v>
      </c>
      <c r="Y160" s="5">
        <v>7130.4</v>
      </c>
      <c r="Z160" s="3">
        <v>7130.4</v>
      </c>
      <c r="AA160" s="6">
        <v>2026</v>
      </c>
    </row>
    <row r="161" spans="1:30" ht="4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7" t="s">
        <v>76</v>
      </c>
      <c r="S161" s="6" t="s">
        <v>32</v>
      </c>
      <c r="T161" s="9">
        <v>98</v>
      </c>
      <c r="U161" s="9">
        <v>40</v>
      </c>
      <c r="V161" s="9">
        <v>10</v>
      </c>
      <c r="W161" s="9">
        <v>10</v>
      </c>
      <c r="X161" s="9">
        <v>10</v>
      </c>
      <c r="Y161" s="9">
        <v>10</v>
      </c>
      <c r="Z161" s="4">
        <f t="shared" ref="Z161:Z184" si="22">T161+U161+V161+W161+X161+Y161</f>
        <v>178</v>
      </c>
      <c r="AA161" s="6">
        <v>2026</v>
      </c>
    </row>
    <row r="162" spans="1:30" ht="4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7" t="s">
        <v>77</v>
      </c>
      <c r="S162" s="6" t="s">
        <v>32</v>
      </c>
      <c r="T162" s="9">
        <v>2600</v>
      </c>
      <c r="U162" s="9">
        <v>2300</v>
      </c>
      <c r="V162" s="9">
        <v>2300</v>
      </c>
      <c r="W162" s="9">
        <v>2300</v>
      </c>
      <c r="X162" s="9">
        <v>2300</v>
      </c>
      <c r="Y162" s="9">
        <v>2300</v>
      </c>
      <c r="Z162" s="4">
        <f t="shared" si="22"/>
        <v>14100</v>
      </c>
      <c r="AA162" s="6">
        <v>2026</v>
      </c>
    </row>
    <row r="163" spans="1:30" ht="45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7" t="s">
        <v>78</v>
      </c>
      <c r="S163" s="6" t="s">
        <v>9</v>
      </c>
      <c r="T163" s="5">
        <v>61400</v>
      </c>
      <c r="U163" s="5">
        <v>45000</v>
      </c>
      <c r="V163" s="5">
        <v>45000</v>
      </c>
      <c r="W163" s="5">
        <v>45000</v>
      </c>
      <c r="X163" s="5">
        <v>45000</v>
      </c>
      <c r="Y163" s="5">
        <v>45000</v>
      </c>
      <c r="Z163" s="3">
        <f t="shared" si="22"/>
        <v>286400</v>
      </c>
      <c r="AA163" s="6">
        <v>2026</v>
      </c>
    </row>
    <row r="164" spans="1:30" ht="30" x14ac:dyDescent="0.25">
      <c r="A164" s="21" t="s">
        <v>11</v>
      </c>
      <c r="B164" s="21" t="s">
        <v>12</v>
      </c>
      <c r="C164" s="21" t="s">
        <v>13</v>
      </c>
      <c r="D164" s="21" t="s">
        <v>11</v>
      </c>
      <c r="E164" s="21" t="s">
        <v>21</v>
      </c>
      <c r="F164" s="21" t="s">
        <v>11</v>
      </c>
      <c r="G164" s="21" t="s">
        <v>20</v>
      </c>
      <c r="H164" s="21" t="s">
        <v>11</v>
      </c>
      <c r="I164" s="21" t="s">
        <v>19</v>
      </c>
      <c r="J164" s="21" t="s">
        <v>12</v>
      </c>
      <c r="K164" s="21" t="s">
        <v>11</v>
      </c>
      <c r="L164" s="21" t="s">
        <v>22</v>
      </c>
      <c r="M164" s="21" t="s">
        <v>20</v>
      </c>
      <c r="N164" s="21" t="s">
        <v>20</v>
      </c>
      <c r="O164" s="21" t="s">
        <v>20</v>
      </c>
      <c r="P164" s="21" t="s">
        <v>20</v>
      </c>
      <c r="Q164" s="21" t="s">
        <v>20</v>
      </c>
      <c r="R164" s="22" t="s">
        <v>159</v>
      </c>
      <c r="S164" s="23" t="s">
        <v>34</v>
      </c>
      <c r="T164" s="25">
        <f>2500+114.7</f>
        <v>2614.6999999999998</v>
      </c>
      <c r="U164" s="25">
        <f>18000+2499.8+1300+2500+112.6</f>
        <v>24412.399999999998</v>
      </c>
      <c r="V164" s="25">
        <v>26000</v>
      </c>
      <c r="W164" s="25">
        <v>26000</v>
      </c>
      <c r="X164" s="25">
        <f>1233.1+600</f>
        <v>1833.1</v>
      </c>
      <c r="Y164" s="25">
        <f>1233.1+600</f>
        <v>1833.1</v>
      </c>
      <c r="Z164" s="25">
        <f>T164+U164+V164+W164+X164+Y164</f>
        <v>82693.300000000017</v>
      </c>
      <c r="AA164" s="23">
        <v>2026</v>
      </c>
      <c r="AB164" s="86" t="s">
        <v>138</v>
      </c>
    </row>
    <row r="165" spans="1:30" s="1" customFormat="1" ht="34.1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7" t="s">
        <v>160</v>
      </c>
      <c r="S165" s="6" t="s">
        <v>32</v>
      </c>
      <c r="T165" s="9">
        <v>191</v>
      </c>
      <c r="U165" s="9">
        <v>194</v>
      </c>
      <c r="V165" s="9">
        <v>196</v>
      </c>
      <c r="W165" s="9">
        <v>198</v>
      </c>
      <c r="X165" s="9">
        <v>200</v>
      </c>
      <c r="Y165" s="9">
        <v>202</v>
      </c>
      <c r="Z165" s="4">
        <f t="shared" si="22"/>
        <v>1181</v>
      </c>
      <c r="AA165" s="8">
        <v>2026</v>
      </c>
      <c r="AB165" s="83"/>
      <c r="AC165" s="17"/>
      <c r="AD165" s="17"/>
    </row>
    <row r="166" spans="1:30" ht="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7" t="s">
        <v>161</v>
      </c>
      <c r="S166" s="6" t="s">
        <v>32</v>
      </c>
      <c r="T166" s="8"/>
      <c r="U166" s="8"/>
      <c r="V166" s="8">
        <v>2</v>
      </c>
      <c r="W166" s="8">
        <v>2</v>
      </c>
      <c r="X166" s="8">
        <v>2</v>
      </c>
      <c r="Y166" s="8">
        <v>2</v>
      </c>
      <c r="Z166" s="4">
        <f t="shared" si="22"/>
        <v>8</v>
      </c>
      <c r="AA166" s="6">
        <v>2026</v>
      </c>
    </row>
    <row r="167" spans="1:30" ht="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7" t="s">
        <v>162</v>
      </c>
      <c r="S167" s="6" t="s">
        <v>32</v>
      </c>
      <c r="T167" s="8">
        <v>3</v>
      </c>
      <c r="U167" s="8">
        <v>2</v>
      </c>
      <c r="V167" s="8">
        <v>2</v>
      </c>
      <c r="W167" s="8">
        <v>2</v>
      </c>
      <c r="X167" s="8">
        <v>2</v>
      </c>
      <c r="Y167" s="8">
        <v>2</v>
      </c>
      <c r="Z167" s="4">
        <f t="shared" si="22"/>
        <v>13</v>
      </c>
      <c r="AA167" s="6">
        <v>2026</v>
      </c>
    </row>
    <row r="168" spans="1:30" ht="44.25" x14ac:dyDescent="0.25">
      <c r="A168" s="21"/>
      <c r="B168" s="21"/>
      <c r="C168" s="21"/>
      <c r="D168" s="21" t="s">
        <v>11</v>
      </c>
      <c r="E168" s="21" t="s">
        <v>21</v>
      </c>
      <c r="F168" s="21" t="s">
        <v>11</v>
      </c>
      <c r="G168" s="21" t="s">
        <v>20</v>
      </c>
      <c r="H168" s="21" t="s">
        <v>11</v>
      </c>
      <c r="I168" s="21" t="s">
        <v>19</v>
      </c>
      <c r="J168" s="21" t="s">
        <v>12</v>
      </c>
      <c r="K168" s="21" t="s">
        <v>11</v>
      </c>
      <c r="L168" s="21" t="s">
        <v>22</v>
      </c>
      <c r="M168" s="21" t="s">
        <v>20</v>
      </c>
      <c r="N168" s="21" t="s">
        <v>20</v>
      </c>
      <c r="O168" s="21" t="s">
        <v>20</v>
      </c>
      <c r="P168" s="21" t="s">
        <v>20</v>
      </c>
      <c r="Q168" s="21" t="s">
        <v>20</v>
      </c>
      <c r="R168" s="50" t="s">
        <v>83</v>
      </c>
      <c r="S168" s="23" t="s">
        <v>34</v>
      </c>
      <c r="T168" s="25">
        <f t="shared" ref="T168:Y168" si="23">T170+T173+T177+T181</f>
        <v>25249.599999999999</v>
      </c>
      <c r="U168" s="25">
        <f t="shared" si="23"/>
        <v>25786.799999999999</v>
      </c>
      <c r="V168" s="25">
        <f t="shared" si="23"/>
        <v>26924.2</v>
      </c>
      <c r="W168" s="25">
        <f t="shared" si="23"/>
        <v>26924.2</v>
      </c>
      <c r="X168" s="25">
        <f t="shared" si="23"/>
        <v>22396.600000000002</v>
      </c>
      <c r="Y168" s="25">
        <f t="shared" si="23"/>
        <v>22396.600000000002</v>
      </c>
      <c r="Z168" s="25">
        <f>Z170+Z173+Z177+Z181</f>
        <v>149677.99999999997</v>
      </c>
      <c r="AA168" s="23">
        <v>2026</v>
      </c>
    </row>
    <row r="169" spans="1:30" ht="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7" t="s">
        <v>84</v>
      </c>
      <c r="S169" s="6" t="s">
        <v>16</v>
      </c>
      <c r="T169" s="5">
        <f t="shared" ref="T169:Z169" si="24">T171+T174+T178</f>
        <v>636.29999999999995</v>
      </c>
      <c r="U169" s="5">
        <f t="shared" si="24"/>
        <v>6482.5</v>
      </c>
      <c r="V169" s="5">
        <f t="shared" si="24"/>
        <v>6482.5</v>
      </c>
      <c r="W169" s="5">
        <f t="shared" si="24"/>
        <v>6482.5</v>
      </c>
      <c r="X169" s="5">
        <f t="shared" si="24"/>
        <v>6482.5</v>
      </c>
      <c r="Y169" s="5">
        <f t="shared" si="24"/>
        <v>6482.5</v>
      </c>
      <c r="Z169" s="3">
        <f t="shared" si="24"/>
        <v>33048.800000000003</v>
      </c>
      <c r="AA169" s="6">
        <v>2026</v>
      </c>
    </row>
    <row r="170" spans="1:30" ht="45" x14ac:dyDescent="0.25">
      <c r="A170" s="21" t="s">
        <v>11</v>
      </c>
      <c r="B170" s="21" t="s">
        <v>11</v>
      </c>
      <c r="C170" s="21" t="s">
        <v>22</v>
      </c>
      <c r="D170" s="21" t="s">
        <v>11</v>
      </c>
      <c r="E170" s="21" t="s">
        <v>21</v>
      </c>
      <c r="F170" s="21" t="s">
        <v>11</v>
      </c>
      <c r="G170" s="21" t="s">
        <v>20</v>
      </c>
      <c r="H170" s="21" t="s">
        <v>11</v>
      </c>
      <c r="I170" s="21" t="s">
        <v>19</v>
      </c>
      <c r="J170" s="21" t="s">
        <v>12</v>
      </c>
      <c r="K170" s="21" t="s">
        <v>11</v>
      </c>
      <c r="L170" s="21" t="s">
        <v>22</v>
      </c>
      <c r="M170" s="21" t="s">
        <v>20</v>
      </c>
      <c r="N170" s="21" t="s">
        <v>20</v>
      </c>
      <c r="O170" s="21" t="s">
        <v>20</v>
      </c>
      <c r="P170" s="21" t="s">
        <v>20</v>
      </c>
      <c r="Q170" s="21" t="s">
        <v>20</v>
      </c>
      <c r="R170" s="22" t="s">
        <v>55</v>
      </c>
      <c r="S170" s="23" t="s">
        <v>34</v>
      </c>
      <c r="T170" s="24">
        <f>1252.2-957.3</f>
        <v>294.90000000000009</v>
      </c>
      <c r="U170" s="24">
        <v>252.2</v>
      </c>
      <c r="V170" s="24">
        <v>252.2</v>
      </c>
      <c r="W170" s="24">
        <v>252.2</v>
      </c>
      <c r="X170" s="24">
        <v>252.2</v>
      </c>
      <c r="Y170" s="24">
        <v>252.2</v>
      </c>
      <c r="Z170" s="25">
        <f t="shared" si="22"/>
        <v>1555.9000000000003</v>
      </c>
      <c r="AA170" s="23">
        <v>2026</v>
      </c>
    </row>
    <row r="171" spans="1:30" ht="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7" t="s">
        <v>56</v>
      </c>
      <c r="S171" s="6" t="s">
        <v>16</v>
      </c>
      <c r="T171" s="5">
        <v>340.3</v>
      </c>
      <c r="U171" s="5">
        <v>3929.1</v>
      </c>
      <c r="V171" s="5">
        <v>3929.1</v>
      </c>
      <c r="W171" s="5">
        <v>3929.1</v>
      </c>
      <c r="X171" s="5">
        <v>3929.1</v>
      </c>
      <c r="Y171" s="5">
        <v>3929.1</v>
      </c>
      <c r="Z171" s="3">
        <f>T171+U171+V171+W171+X171+Y171</f>
        <v>19985.8</v>
      </c>
      <c r="AA171" s="6">
        <v>2026</v>
      </c>
    </row>
    <row r="172" spans="1:30" ht="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7" t="s">
        <v>57</v>
      </c>
      <c r="S172" s="6" t="s">
        <v>32</v>
      </c>
      <c r="T172" s="9"/>
      <c r="U172" s="9">
        <v>2</v>
      </c>
      <c r="V172" s="9">
        <v>2</v>
      </c>
      <c r="W172" s="9">
        <v>2</v>
      </c>
      <c r="X172" s="9">
        <v>2</v>
      </c>
      <c r="Y172" s="9">
        <v>2</v>
      </c>
      <c r="Z172" s="4">
        <f t="shared" si="22"/>
        <v>10</v>
      </c>
      <c r="AA172" s="6">
        <v>2026</v>
      </c>
    </row>
    <row r="173" spans="1:30" ht="45" x14ac:dyDescent="0.25">
      <c r="A173" s="21" t="s">
        <v>11</v>
      </c>
      <c r="B173" s="21" t="s">
        <v>11</v>
      </c>
      <c r="C173" s="21" t="s">
        <v>21</v>
      </c>
      <c r="D173" s="21" t="s">
        <v>11</v>
      </c>
      <c r="E173" s="21" t="s">
        <v>21</v>
      </c>
      <c r="F173" s="21" t="s">
        <v>11</v>
      </c>
      <c r="G173" s="21" t="s">
        <v>20</v>
      </c>
      <c r="H173" s="21" t="s">
        <v>11</v>
      </c>
      <c r="I173" s="21" t="s">
        <v>19</v>
      </c>
      <c r="J173" s="21" t="s">
        <v>12</v>
      </c>
      <c r="K173" s="21" t="s">
        <v>11</v>
      </c>
      <c r="L173" s="21" t="s">
        <v>22</v>
      </c>
      <c r="M173" s="21" t="s">
        <v>20</v>
      </c>
      <c r="N173" s="21" t="s">
        <v>20</v>
      </c>
      <c r="O173" s="21" t="s">
        <v>20</v>
      </c>
      <c r="P173" s="21" t="s">
        <v>20</v>
      </c>
      <c r="Q173" s="21" t="s">
        <v>20</v>
      </c>
      <c r="R173" s="22" t="s">
        <v>55</v>
      </c>
      <c r="S173" s="23" t="s">
        <v>34</v>
      </c>
      <c r="T173" s="24">
        <v>150</v>
      </c>
      <c r="U173" s="24">
        <v>150</v>
      </c>
      <c r="V173" s="24">
        <v>150</v>
      </c>
      <c r="W173" s="24">
        <v>150</v>
      </c>
      <c r="X173" s="24">
        <v>150</v>
      </c>
      <c r="Y173" s="24">
        <v>150</v>
      </c>
      <c r="Z173" s="25">
        <f t="shared" si="22"/>
        <v>900</v>
      </c>
      <c r="AA173" s="23">
        <v>2026</v>
      </c>
    </row>
    <row r="174" spans="1:30" ht="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7" t="s">
        <v>58</v>
      </c>
      <c r="S174" s="6" t="s">
        <v>16</v>
      </c>
      <c r="T174" s="5">
        <v>216</v>
      </c>
      <c r="U174" s="5">
        <v>867.4</v>
      </c>
      <c r="V174" s="5">
        <v>867.4</v>
      </c>
      <c r="W174" s="5">
        <v>867.4</v>
      </c>
      <c r="X174" s="5">
        <v>867.4</v>
      </c>
      <c r="Y174" s="5">
        <v>867.4</v>
      </c>
      <c r="Z174" s="3">
        <f t="shared" si="22"/>
        <v>4553</v>
      </c>
      <c r="AA174" s="6">
        <v>2026</v>
      </c>
    </row>
    <row r="175" spans="1:30" ht="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7" t="s">
        <v>59</v>
      </c>
      <c r="S175" s="6" t="s">
        <v>16</v>
      </c>
      <c r="T175" s="5">
        <v>50</v>
      </c>
      <c r="U175" s="5">
        <v>347</v>
      </c>
      <c r="V175" s="5">
        <v>347</v>
      </c>
      <c r="W175" s="5">
        <v>347</v>
      </c>
      <c r="X175" s="5">
        <v>347</v>
      </c>
      <c r="Y175" s="5">
        <v>347</v>
      </c>
      <c r="Z175" s="3">
        <f t="shared" si="22"/>
        <v>1785</v>
      </c>
      <c r="AA175" s="6">
        <v>2026</v>
      </c>
    </row>
    <row r="176" spans="1:30" ht="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7" t="s">
        <v>60</v>
      </c>
      <c r="S176" s="6" t="s">
        <v>32</v>
      </c>
      <c r="T176" s="9"/>
      <c r="U176" s="9">
        <v>2</v>
      </c>
      <c r="V176" s="9">
        <v>2</v>
      </c>
      <c r="W176" s="9">
        <v>2</v>
      </c>
      <c r="X176" s="9">
        <v>2</v>
      </c>
      <c r="Y176" s="9">
        <v>2</v>
      </c>
      <c r="Z176" s="4">
        <f t="shared" si="22"/>
        <v>10</v>
      </c>
      <c r="AA176" s="6">
        <v>2026</v>
      </c>
    </row>
    <row r="177" spans="1:32" ht="45" x14ac:dyDescent="0.25">
      <c r="A177" s="21" t="s">
        <v>11</v>
      </c>
      <c r="B177" s="21" t="s">
        <v>11</v>
      </c>
      <c r="C177" s="21" t="s">
        <v>18</v>
      </c>
      <c r="D177" s="21" t="s">
        <v>11</v>
      </c>
      <c r="E177" s="21" t="s">
        <v>21</v>
      </c>
      <c r="F177" s="21" t="s">
        <v>11</v>
      </c>
      <c r="G177" s="21" t="s">
        <v>20</v>
      </c>
      <c r="H177" s="21" t="s">
        <v>11</v>
      </c>
      <c r="I177" s="21" t="s">
        <v>19</v>
      </c>
      <c r="J177" s="21" t="s">
        <v>12</v>
      </c>
      <c r="K177" s="21" t="s">
        <v>11</v>
      </c>
      <c r="L177" s="21" t="s">
        <v>22</v>
      </c>
      <c r="M177" s="21" t="s">
        <v>20</v>
      </c>
      <c r="N177" s="21" t="s">
        <v>20</v>
      </c>
      <c r="O177" s="21" t="s">
        <v>20</v>
      </c>
      <c r="P177" s="21" t="s">
        <v>20</v>
      </c>
      <c r="Q177" s="21" t="s">
        <v>20</v>
      </c>
      <c r="R177" s="22" t="s">
        <v>55</v>
      </c>
      <c r="S177" s="23" t="s">
        <v>34</v>
      </c>
      <c r="T177" s="24">
        <v>200</v>
      </c>
      <c r="U177" s="24">
        <v>200</v>
      </c>
      <c r="V177" s="24">
        <v>200</v>
      </c>
      <c r="W177" s="24">
        <v>200</v>
      </c>
      <c r="X177" s="24">
        <v>200</v>
      </c>
      <c r="Y177" s="24">
        <v>200</v>
      </c>
      <c r="Z177" s="25">
        <f t="shared" si="22"/>
        <v>1200</v>
      </c>
      <c r="AA177" s="23">
        <v>2026</v>
      </c>
    </row>
    <row r="178" spans="1:32" ht="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7" t="s">
        <v>61</v>
      </c>
      <c r="S178" s="6" t="s">
        <v>16</v>
      </c>
      <c r="T178" s="5">
        <v>80</v>
      </c>
      <c r="U178" s="5">
        <v>1686</v>
      </c>
      <c r="V178" s="5">
        <v>1686</v>
      </c>
      <c r="W178" s="5">
        <v>1686</v>
      </c>
      <c r="X178" s="5">
        <v>1686</v>
      </c>
      <c r="Y178" s="5">
        <v>1686</v>
      </c>
      <c r="Z178" s="3">
        <f t="shared" si="22"/>
        <v>8510</v>
      </c>
      <c r="AA178" s="6">
        <v>2026</v>
      </c>
    </row>
    <row r="179" spans="1:32" ht="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7" t="s">
        <v>62</v>
      </c>
      <c r="S179" s="6" t="s">
        <v>16</v>
      </c>
      <c r="T179" s="5">
        <v>100</v>
      </c>
      <c r="U179" s="5">
        <v>270</v>
      </c>
      <c r="V179" s="5">
        <v>270</v>
      </c>
      <c r="W179" s="5">
        <v>270</v>
      </c>
      <c r="X179" s="5">
        <v>270</v>
      </c>
      <c r="Y179" s="5">
        <v>270</v>
      </c>
      <c r="Z179" s="3">
        <f t="shared" si="22"/>
        <v>1450</v>
      </c>
      <c r="AA179" s="6">
        <v>2026</v>
      </c>
    </row>
    <row r="180" spans="1:32" s="1" customFormat="1" ht="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7" t="s">
        <v>63</v>
      </c>
      <c r="S180" s="6" t="s">
        <v>32</v>
      </c>
      <c r="T180" s="9"/>
      <c r="U180" s="9">
        <v>2</v>
      </c>
      <c r="V180" s="9">
        <v>2</v>
      </c>
      <c r="W180" s="9">
        <v>2</v>
      </c>
      <c r="X180" s="9">
        <v>2</v>
      </c>
      <c r="Y180" s="9">
        <v>2</v>
      </c>
      <c r="Z180" s="4">
        <f>T180+U180+V180+W180+X180+Y180</f>
        <v>10</v>
      </c>
      <c r="AA180" s="6">
        <v>2026</v>
      </c>
      <c r="AB180" s="83"/>
      <c r="AC180" s="17"/>
      <c r="AD180" s="17"/>
    </row>
    <row r="181" spans="1:32" ht="45" x14ac:dyDescent="0.25">
      <c r="A181" s="21" t="s">
        <v>11</v>
      </c>
      <c r="B181" s="21" t="s">
        <v>12</v>
      </c>
      <c r="C181" s="21" t="s">
        <v>13</v>
      </c>
      <c r="D181" s="21" t="s">
        <v>11</v>
      </c>
      <c r="E181" s="21" t="s">
        <v>21</v>
      </c>
      <c r="F181" s="21" t="s">
        <v>11</v>
      </c>
      <c r="G181" s="21" t="s">
        <v>20</v>
      </c>
      <c r="H181" s="21" t="s">
        <v>11</v>
      </c>
      <c r="I181" s="21" t="s">
        <v>19</v>
      </c>
      <c r="J181" s="21" t="s">
        <v>12</v>
      </c>
      <c r="K181" s="21" t="s">
        <v>11</v>
      </c>
      <c r="L181" s="21" t="s">
        <v>22</v>
      </c>
      <c r="M181" s="21" t="s">
        <v>20</v>
      </c>
      <c r="N181" s="21" t="s">
        <v>20</v>
      </c>
      <c r="O181" s="21" t="s">
        <v>20</v>
      </c>
      <c r="P181" s="21" t="s">
        <v>20</v>
      </c>
      <c r="Q181" s="21" t="s">
        <v>20</v>
      </c>
      <c r="R181" s="22" t="s">
        <v>55</v>
      </c>
      <c r="S181" s="23" t="s">
        <v>34</v>
      </c>
      <c r="T181" s="24">
        <f>24827.1-222.4</f>
        <v>24604.699999999997</v>
      </c>
      <c r="U181" s="24">
        <v>25184.6</v>
      </c>
      <c r="V181" s="24">
        <v>26322</v>
      </c>
      <c r="W181" s="24">
        <v>26322</v>
      </c>
      <c r="X181" s="24">
        <v>21794.400000000001</v>
      </c>
      <c r="Y181" s="24">
        <v>21794.400000000001</v>
      </c>
      <c r="Z181" s="25">
        <f t="shared" si="22"/>
        <v>146022.09999999998</v>
      </c>
      <c r="AA181" s="23">
        <v>2026</v>
      </c>
    </row>
    <row r="182" spans="1:32" s="10" customFormat="1" ht="45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7" t="s">
        <v>79</v>
      </c>
      <c r="S182" s="6" t="s">
        <v>38</v>
      </c>
      <c r="T182" s="5">
        <v>2708</v>
      </c>
      <c r="U182" s="5">
        <v>2708</v>
      </c>
      <c r="V182" s="5">
        <v>2987.6</v>
      </c>
      <c r="W182" s="5">
        <v>2987.6</v>
      </c>
      <c r="X182" s="5">
        <v>2987.6</v>
      </c>
      <c r="Y182" s="5">
        <v>2987.6</v>
      </c>
      <c r="Z182" s="3">
        <f>(T182+U182+V182+W182+X182+Y182)</f>
        <v>17366.400000000001</v>
      </c>
      <c r="AA182" s="6">
        <v>2026</v>
      </c>
      <c r="AB182" s="83"/>
      <c r="AC182" s="17"/>
      <c r="AD182" s="17"/>
      <c r="AE182" s="1"/>
      <c r="AF182" s="1"/>
    </row>
    <row r="183" spans="1:32" s="10" customFormat="1" ht="45" x14ac:dyDescent="0.25">
      <c r="A183" s="21" t="s">
        <v>11</v>
      </c>
      <c r="B183" s="21" t="s">
        <v>12</v>
      </c>
      <c r="C183" s="21" t="s">
        <v>13</v>
      </c>
      <c r="D183" s="21" t="s">
        <v>11</v>
      </c>
      <c r="E183" s="21" t="s">
        <v>21</v>
      </c>
      <c r="F183" s="21" t="s">
        <v>11</v>
      </c>
      <c r="G183" s="21" t="s">
        <v>20</v>
      </c>
      <c r="H183" s="21" t="s">
        <v>11</v>
      </c>
      <c r="I183" s="21" t="s">
        <v>19</v>
      </c>
      <c r="J183" s="21" t="s">
        <v>12</v>
      </c>
      <c r="K183" s="21" t="s">
        <v>11</v>
      </c>
      <c r="L183" s="21" t="s">
        <v>22</v>
      </c>
      <c r="M183" s="21" t="s">
        <v>20</v>
      </c>
      <c r="N183" s="21" t="s">
        <v>20</v>
      </c>
      <c r="O183" s="21" t="s">
        <v>20</v>
      </c>
      <c r="P183" s="21" t="s">
        <v>20</v>
      </c>
      <c r="Q183" s="21" t="s">
        <v>20</v>
      </c>
      <c r="R183" s="22" t="s">
        <v>80</v>
      </c>
      <c r="S183" s="23" t="s">
        <v>34</v>
      </c>
      <c r="T183" s="25">
        <f>500+500+500+1000</f>
        <v>2500</v>
      </c>
      <c r="U183" s="25">
        <v>2000</v>
      </c>
      <c r="V183" s="25">
        <v>1500</v>
      </c>
      <c r="W183" s="25">
        <v>1500</v>
      </c>
      <c r="X183" s="25">
        <v>350</v>
      </c>
      <c r="Y183" s="25">
        <v>350</v>
      </c>
      <c r="Z183" s="25">
        <f t="shared" si="22"/>
        <v>8200</v>
      </c>
      <c r="AA183" s="23">
        <v>2026</v>
      </c>
      <c r="AB183" s="83"/>
      <c r="AC183" s="17"/>
      <c r="AD183" s="17"/>
      <c r="AE183" s="1"/>
      <c r="AF183" s="1"/>
    </row>
    <row r="184" spans="1:32" s="1" customFormat="1" ht="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7" t="s">
        <v>82</v>
      </c>
      <c r="S184" s="6" t="s">
        <v>32</v>
      </c>
      <c r="T184" s="8">
        <v>40</v>
      </c>
      <c r="U184" s="8">
        <v>25</v>
      </c>
      <c r="V184" s="8">
        <v>15</v>
      </c>
      <c r="W184" s="8">
        <v>15</v>
      </c>
      <c r="X184" s="8">
        <v>15</v>
      </c>
      <c r="Y184" s="8">
        <v>15</v>
      </c>
      <c r="Z184" s="4">
        <f t="shared" si="22"/>
        <v>125</v>
      </c>
      <c r="AA184" s="6">
        <v>2026</v>
      </c>
      <c r="AB184" s="83"/>
      <c r="AC184" s="17"/>
      <c r="AD184" s="17"/>
    </row>
    <row r="185" spans="1:32" s="10" customFormat="1" ht="30" x14ac:dyDescent="0.25">
      <c r="A185" s="21" t="s">
        <v>11</v>
      </c>
      <c r="B185" s="21" t="s">
        <v>12</v>
      </c>
      <c r="C185" s="21" t="s">
        <v>13</v>
      </c>
      <c r="D185" s="21" t="s">
        <v>11</v>
      </c>
      <c r="E185" s="21" t="s">
        <v>21</v>
      </c>
      <c r="F185" s="21" t="s">
        <v>11</v>
      </c>
      <c r="G185" s="21" t="s">
        <v>20</v>
      </c>
      <c r="H185" s="21" t="s">
        <v>11</v>
      </c>
      <c r="I185" s="21" t="s">
        <v>19</v>
      </c>
      <c r="J185" s="21" t="s">
        <v>12</v>
      </c>
      <c r="K185" s="21" t="s">
        <v>46</v>
      </c>
      <c r="L185" s="21" t="s">
        <v>13</v>
      </c>
      <c r="M185" s="21" t="s">
        <v>18</v>
      </c>
      <c r="N185" s="21" t="s">
        <v>21</v>
      </c>
      <c r="O185" s="21" t="s">
        <v>12</v>
      </c>
      <c r="P185" s="21" t="s">
        <v>19</v>
      </c>
      <c r="Q185" s="21" t="s">
        <v>11</v>
      </c>
      <c r="R185" s="22" t="s">
        <v>104</v>
      </c>
      <c r="S185" s="23" t="s">
        <v>34</v>
      </c>
      <c r="T185" s="25"/>
      <c r="U185" s="25"/>
      <c r="V185" s="25">
        <v>100000</v>
      </c>
      <c r="W185" s="24"/>
      <c r="X185" s="24"/>
      <c r="Y185" s="24"/>
      <c r="Z185" s="25">
        <f>V185</f>
        <v>100000</v>
      </c>
      <c r="AA185" s="23">
        <v>2023</v>
      </c>
      <c r="AB185" s="83"/>
      <c r="AC185" s="48"/>
      <c r="AD185" s="17"/>
      <c r="AE185" s="1"/>
      <c r="AF185" s="1"/>
    </row>
    <row r="186" spans="1:32" s="10" customFormat="1" ht="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7" t="s">
        <v>81</v>
      </c>
      <c r="S186" s="6" t="s">
        <v>31</v>
      </c>
      <c r="T186" s="8"/>
      <c r="U186" s="8"/>
      <c r="V186" s="8">
        <v>1</v>
      </c>
      <c r="W186" s="8"/>
      <c r="X186" s="8"/>
      <c r="Y186" s="8"/>
      <c r="Z186" s="4">
        <f>T186+U186+V186+W186+X186+Y186</f>
        <v>1</v>
      </c>
      <c r="AA186" s="6">
        <v>2023</v>
      </c>
      <c r="AB186" s="83"/>
      <c r="AC186" s="48"/>
      <c r="AD186" s="17"/>
      <c r="AE186" s="1"/>
      <c r="AF186" s="1"/>
    </row>
    <row r="187" spans="1:32" s="10" customFormat="1" ht="60" x14ac:dyDescent="0.25">
      <c r="A187" s="21" t="s">
        <v>11</v>
      </c>
      <c r="B187" s="21" t="s">
        <v>12</v>
      </c>
      <c r="C187" s="21" t="s">
        <v>13</v>
      </c>
      <c r="D187" s="21" t="s">
        <v>11</v>
      </c>
      <c r="E187" s="21" t="s">
        <v>21</v>
      </c>
      <c r="F187" s="21" t="s">
        <v>11</v>
      </c>
      <c r="G187" s="21" t="s">
        <v>20</v>
      </c>
      <c r="H187" s="21" t="s">
        <v>11</v>
      </c>
      <c r="I187" s="21" t="s">
        <v>19</v>
      </c>
      <c r="J187" s="21" t="s">
        <v>12</v>
      </c>
      <c r="K187" s="21" t="s">
        <v>11</v>
      </c>
      <c r="L187" s="21" t="s">
        <v>22</v>
      </c>
      <c r="M187" s="21" t="s">
        <v>20</v>
      </c>
      <c r="N187" s="21" t="s">
        <v>20</v>
      </c>
      <c r="O187" s="21" t="s">
        <v>20</v>
      </c>
      <c r="P187" s="21" t="s">
        <v>20</v>
      </c>
      <c r="Q187" s="21" t="s">
        <v>20</v>
      </c>
      <c r="R187" s="22" t="s">
        <v>110</v>
      </c>
      <c r="S187" s="23" t="s">
        <v>34</v>
      </c>
      <c r="T187" s="25">
        <f>55000+50+119.7</f>
        <v>55169.7</v>
      </c>
      <c r="U187" s="25">
        <v>45213.9</v>
      </c>
      <c r="V187" s="24"/>
      <c r="W187" s="61"/>
      <c r="X187" s="61"/>
      <c r="Y187" s="61"/>
      <c r="Z187" s="25">
        <f>T187+U187</f>
        <v>100383.6</v>
      </c>
      <c r="AA187" s="23">
        <v>2022</v>
      </c>
      <c r="AB187" s="83" t="s">
        <v>121</v>
      </c>
      <c r="AC187" s="48"/>
      <c r="AD187" s="17"/>
      <c r="AE187" s="1"/>
      <c r="AF187" s="1"/>
    </row>
    <row r="188" spans="1:32" s="10" customFormat="1" ht="33.6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7" t="s">
        <v>111</v>
      </c>
      <c r="S188" s="6" t="s">
        <v>31</v>
      </c>
      <c r="T188" s="8">
        <v>13</v>
      </c>
      <c r="U188" s="8">
        <v>9</v>
      </c>
      <c r="V188" s="8"/>
      <c r="W188" s="62"/>
      <c r="X188" s="62"/>
      <c r="Y188" s="62"/>
      <c r="Z188" s="4">
        <f>T188+U188+V188+W188+X188+Y188</f>
        <v>22</v>
      </c>
      <c r="AA188" s="6">
        <v>2022</v>
      </c>
      <c r="AB188" s="83"/>
      <c r="AC188" s="48"/>
      <c r="AD188" s="17"/>
      <c r="AE188" s="1"/>
      <c r="AF188" s="1"/>
    </row>
    <row r="189" spans="1:32" s="10" customFormat="1" ht="27" customHeight="1" x14ac:dyDescent="0.25">
      <c r="A189" s="21" t="s">
        <v>11</v>
      </c>
      <c r="B189" s="21" t="s">
        <v>12</v>
      </c>
      <c r="C189" s="21" t="s">
        <v>13</v>
      </c>
      <c r="D189" s="21" t="s">
        <v>11</v>
      </c>
      <c r="E189" s="21" t="s">
        <v>21</v>
      </c>
      <c r="F189" s="21" t="s">
        <v>11</v>
      </c>
      <c r="G189" s="21" t="s">
        <v>20</v>
      </c>
      <c r="H189" s="21" t="s">
        <v>11</v>
      </c>
      <c r="I189" s="21" t="s">
        <v>19</v>
      </c>
      <c r="J189" s="21" t="s">
        <v>12</v>
      </c>
      <c r="K189" s="21" t="s">
        <v>11</v>
      </c>
      <c r="L189" s="21" t="s">
        <v>22</v>
      </c>
      <c r="M189" s="21" t="s">
        <v>20</v>
      </c>
      <c r="N189" s="21" t="s">
        <v>20</v>
      </c>
      <c r="O189" s="21" t="s">
        <v>20</v>
      </c>
      <c r="P189" s="21" t="s">
        <v>20</v>
      </c>
      <c r="Q189" s="21" t="s">
        <v>20</v>
      </c>
      <c r="R189" s="108" t="s">
        <v>156</v>
      </c>
      <c r="S189" s="111" t="s">
        <v>34</v>
      </c>
      <c r="T189" s="25">
        <f>T190+T191</f>
        <v>18253.2</v>
      </c>
      <c r="U189" s="25"/>
      <c r="V189" s="25"/>
      <c r="W189" s="25"/>
      <c r="X189" s="24"/>
      <c r="Y189" s="24"/>
      <c r="Z189" s="25">
        <f>T189+U189+V189+W189+X189+Y189</f>
        <v>18253.2</v>
      </c>
      <c r="AA189" s="23">
        <v>2021</v>
      </c>
      <c r="AB189" s="86" t="s">
        <v>139</v>
      </c>
      <c r="AC189" s="48"/>
      <c r="AD189" s="17"/>
      <c r="AE189" s="1"/>
      <c r="AF189" s="1"/>
    </row>
    <row r="190" spans="1:32" s="10" customFormat="1" ht="27" customHeight="1" x14ac:dyDescent="0.25">
      <c r="A190" s="21" t="s">
        <v>11</v>
      </c>
      <c r="B190" s="21" t="s">
        <v>12</v>
      </c>
      <c r="C190" s="21" t="s">
        <v>13</v>
      </c>
      <c r="D190" s="21" t="s">
        <v>11</v>
      </c>
      <c r="E190" s="21" t="s">
        <v>21</v>
      </c>
      <c r="F190" s="21" t="s">
        <v>11</v>
      </c>
      <c r="G190" s="21" t="s">
        <v>20</v>
      </c>
      <c r="H190" s="21" t="s">
        <v>11</v>
      </c>
      <c r="I190" s="21" t="s">
        <v>19</v>
      </c>
      <c r="J190" s="21" t="s">
        <v>12</v>
      </c>
      <c r="K190" s="21" t="s">
        <v>11</v>
      </c>
      <c r="L190" s="21" t="s">
        <v>22</v>
      </c>
      <c r="M190" s="21" t="s">
        <v>41</v>
      </c>
      <c r="N190" s="21" t="s">
        <v>11</v>
      </c>
      <c r="O190" s="21" t="s">
        <v>19</v>
      </c>
      <c r="P190" s="21" t="s">
        <v>18</v>
      </c>
      <c r="Q190" s="21" t="s">
        <v>141</v>
      </c>
      <c r="R190" s="109"/>
      <c r="S190" s="112"/>
      <c r="T190" s="24">
        <f>3710-296.8</f>
        <v>3413.2</v>
      </c>
      <c r="U190" s="24"/>
      <c r="V190" s="25"/>
      <c r="W190" s="25"/>
      <c r="X190" s="24"/>
      <c r="Y190" s="24"/>
      <c r="Z190" s="25">
        <f t="shared" ref="Z190:Z191" si="25">T190+U190+V190+W190+X190+Y190</f>
        <v>3413.2</v>
      </c>
      <c r="AA190" s="23">
        <v>2021</v>
      </c>
      <c r="AB190" s="86"/>
      <c r="AC190" s="48"/>
      <c r="AD190" s="17"/>
      <c r="AE190" s="1"/>
      <c r="AF190" s="1"/>
    </row>
    <row r="191" spans="1:32" s="10" customFormat="1" ht="27.6" customHeight="1" x14ac:dyDescent="0.25">
      <c r="A191" s="21" t="s">
        <v>11</v>
      </c>
      <c r="B191" s="21" t="s">
        <v>12</v>
      </c>
      <c r="C191" s="21" t="s">
        <v>13</v>
      </c>
      <c r="D191" s="21" t="s">
        <v>11</v>
      </c>
      <c r="E191" s="21" t="s">
        <v>21</v>
      </c>
      <c r="F191" s="21" t="s">
        <v>11</v>
      </c>
      <c r="G191" s="21" t="s">
        <v>20</v>
      </c>
      <c r="H191" s="21" t="s">
        <v>11</v>
      </c>
      <c r="I191" s="21" t="s">
        <v>19</v>
      </c>
      <c r="J191" s="21" t="s">
        <v>12</v>
      </c>
      <c r="K191" s="21" t="s">
        <v>11</v>
      </c>
      <c r="L191" s="21" t="s">
        <v>22</v>
      </c>
      <c r="M191" s="21" t="s">
        <v>12</v>
      </c>
      <c r="N191" s="21" t="s">
        <v>11</v>
      </c>
      <c r="O191" s="21" t="s">
        <v>19</v>
      </c>
      <c r="P191" s="21" t="s">
        <v>18</v>
      </c>
      <c r="Q191" s="21" t="s">
        <v>141</v>
      </c>
      <c r="R191" s="110"/>
      <c r="S191" s="113"/>
      <c r="T191" s="24">
        <v>14840</v>
      </c>
      <c r="U191" s="24"/>
      <c r="V191" s="25"/>
      <c r="W191" s="25"/>
      <c r="X191" s="24"/>
      <c r="Y191" s="24"/>
      <c r="Z191" s="25">
        <f t="shared" si="25"/>
        <v>14840</v>
      </c>
      <c r="AA191" s="23">
        <v>2021</v>
      </c>
      <c r="AB191" s="86"/>
      <c r="AC191" s="48"/>
      <c r="AD191" s="17"/>
      <c r="AE191" s="1"/>
      <c r="AF191" s="1"/>
    </row>
    <row r="192" spans="1:32" s="10" customFormat="1" ht="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7" t="s">
        <v>157</v>
      </c>
      <c r="S192" s="6" t="s">
        <v>31</v>
      </c>
      <c r="T192" s="8">
        <v>7</v>
      </c>
      <c r="U192" s="8"/>
      <c r="V192" s="8"/>
      <c r="W192" s="8"/>
      <c r="X192" s="8"/>
      <c r="Y192" s="8"/>
      <c r="Z192" s="4">
        <v>7</v>
      </c>
      <c r="AA192" s="6">
        <v>2021</v>
      </c>
      <c r="AB192" s="83"/>
      <c r="AC192" s="48"/>
      <c r="AD192" s="17"/>
      <c r="AE192" s="1"/>
      <c r="AF192" s="1"/>
    </row>
    <row r="193" spans="1:32" s="10" customFormat="1" ht="46.9" customHeight="1" x14ac:dyDescent="0.25">
      <c r="A193" s="21" t="s">
        <v>11</v>
      </c>
      <c r="B193" s="21" t="s">
        <v>12</v>
      </c>
      <c r="C193" s="21" t="s">
        <v>13</v>
      </c>
      <c r="D193" s="21" t="s">
        <v>11</v>
      </c>
      <c r="E193" s="21" t="s">
        <v>21</v>
      </c>
      <c r="F193" s="21" t="s">
        <v>11</v>
      </c>
      <c r="G193" s="21" t="s">
        <v>20</v>
      </c>
      <c r="H193" s="21" t="s">
        <v>11</v>
      </c>
      <c r="I193" s="21" t="s">
        <v>19</v>
      </c>
      <c r="J193" s="21" t="s">
        <v>12</v>
      </c>
      <c r="K193" s="21" t="s">
        <v>11</v>
      </c>
      <c r="L193" s="21" t="s">
        <v>22</v>
      </c>
      <c r="M193" s="21" t="s">
        <v>20</v>
      </c>
      <c r="N193" s="21" t="s">
        <v>20</v>
      </c>
      <c r="O193" s="21" t="s">
        <v>20</v>
      </c>
      <c r="P193" s="21" t="s">
        <v>20</v>
      </c>
      <c r="Q193" s="21" t="s">
        <v>20</v>
      </c>
      <c r="R193" s="22" t="s">
        <v>158</v>
      </c>
      <c r="S193" s="23" t="s">
        <v>34</v>
      </c>
      <c r="T193" s="25"/>
      <c r="U193" s="25">
        <f>4848.2-112.5</f>
        <v>4735.7</v>
      </c>
      <c r="V193" s="25">
        <v>7000</v>
      </c>
      <c r="W193" s="25">
        <v>7000</v>
      </c>
      <c r="X193" s="24"/>
      <c r="Y193" s="24"/>
      <c r="Z193" s="57">
        <f>T193+U193+V193+W193+X193+Y193</f>
        <v>18735.7</v>
      </c>
      <c r="AA193" s="23">
        <v>2024</v>
      </c>
      <c r="AB193" s="86" t="s">
        <v>139</v>
      </c>
      <c r="AC193" s="48"/>
      <c r="AD193" s="17"/>
      <c r="AE193" s="1"/>
      <c r="AF193" s="1"/>
    </row>
    <row r="194" spans="1:32" s="10" customFormat="1" ht="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7" t="s">
        <v>177</v>
      </c>
      <c r="S194" s="6" t="s">
        <v>31</v>
      </c>
      <c r="T194" s="8"/>
      <c r="U194" s="8">
        <v>7</v>
      </c>
      <c r="V194" s="8">
        <v>7</v>
      </c>
      <c r="W194" s="8">
        <v>7</v>
      </c>
      <c r="X194" s="8"/>
      <c r="Y194" s="8"/>
      <c r="Z194" s="4">
        <v>7</v>
      </c>
      <c r="AA194" s="6">
        <v>2024</v>
      </c>
      <c r="AB194" s="83"/>
      <c r="AC194" s="48"/>
      <c r="AD194" s="17"/>
      <c r="AE194" s="1"/>
      <c r="AF194" s="1"/>
    </row>
    <row r="195" spans="1:32" s="10" customFormat="1" ht="30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40" t="s">
        <v>51</v>
      </c>
      <c r="S195" s="41" t="s">
        <v>34</v>
      </c>
      <c r="T195" s="42">
        <f t="shared" ref="T195:Z195" si="26">T196</f>
        <v>0</v>
      </c>
      <c r="U195" s="42">
        <f t="shared" si="26"/>
        <v>0</v>
      </c>
      <c r="V195" s="42">
        <f t="shared" si="26"/>
        <v>0</v>
      </c>
      <c r="W195" s="42">
        <f t="shared" si="26"/>
        <v>0</v>
      </c>
      <c r="X195" s="42">
        <f t="shared" si="26"/>
        <v>0</v>
      </c>
      <c r="Y195" s="42">
        <f t="shared" si="26"/>
        <v>0</v>
      </c>
      <c r="Z195" s="42">
        <f t="shared" si="26"/>
        <v>0</v>
      </c>
      <c r="AA195" s="41">
        <v>2026</v>
      </c>
      <c r="AB195" s="88"/>
      <c r="AC195" s="17"/>
      <c r="AD195" s="17"/>
      <c r="AE195" s="1"/>
      <c r="AF195" s="1"/>
    </row>
    <row r="196" spans="1:32" s="1" customFormat="1" ht="42.75" x14ac:dyDescent="0.25">
      <c r="A196" s="43"/>
      <c r="B196" s="43"/>
      <c r="C196" s="43"/>
      <c r="D196" s="43"/>
      <c r="E196" s="43"/>
      <c r="F196" s="43"/>
      <c r="G196" s="43"/>
      <c r="H196" s="43"/>
      <c r="I196" s="44"/>
      <c r="J196" s="44"/>
      <c r="K196" s="44"/>
      <c r="L196" s="44"/>
      <c r="M196" s="44"/>
      <c r="N196" s="44"/>
      <c r="O196" s="44"/>
      <c r="P196" s="44"/>
      <c r="Q196" s="44"/>
      <c r="R196" s="45" t="s">
        <v>17</v>
      </c>
      <c r="S196" s="46" t="s">
        <v>34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6">
        <v>2026</v>
      </c>
      <c r="AB196" s="88"/>
      <c r="AC196" s="17"/>
      <c r="AD196" s="17"/>
    </row>
    <row r="197" spans="1:32" s="1" customFormat="1" ht="45" x14ac:dyDescent="0.25">
      <c r="A197" s="6"/>
      <c r="B197" s="6"/>
      <c r="C197" s="6"/>
      <c r="D197" s="6"/>
      <c r="E197" s="6"/>
      <c r="F197" s="6"/>
      <c r="G197" s="6"/>
      <c r="H197" s="6"/>
      <c r="I197" s="14"/>
      <c r="J197" s="14"/>
      <c r="K197" s="14"/>
      <c r="L197" s="14"/>
      <c r="M197" s="14"/>
      <c r="N197" s="14"/>
      <c r="O197" s="14"/>
      <c r="P197" s="14"/>
      <c r="Q197" s="14"/>
      <c r="R197" s="7" t="s">
        <v>107</v>
      </c>
      <c r="S197" s="6" t="s">
        <v>31</v>
      </c>
      <c r="T197" s="9">
        <v>12</v>
      </c>
      <c r="U197" s="9">
        <v>12</v>
      </c>
      <c r="V197" s="9">
        <v>12</v>
      </c>
      <c r="W197" s="9">
        <v>12</v>
      </c>
      <c r="X197" s="9">
        <v>12</v>
      </c>
      <c r="Y197" s="9">
        <v>12</v>
      </c>
      <c r="Z197" s="4">
        <f>T197+U197+V197+W197+X197+Y197</f>
        <v>72</v>
      </c>
      <c r="AA197" s="6">
        <v>2026</v>
      </c>
      <c r="AB197" s="88"/>
      <c r="AC197" s="17"/>
      <c r="AD197" s="17"/>
    </row>
    <row r="198" spans="1:32" s="1" customFormat="1" ht="60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 t="s">
        <v>108</v>
      </c>
      <c r="S198" s="23" t="s">
        <v>28</v>
      </c>
      <c r="T198" s="21" t="s">
        <v>12</v>
      </c>
      <c r="U198" s="21" t="s">
        <v>12</v>
      </c>
      <c r="V198" s="21" t="s">
        <v>12</v>
      </c>
      <c r="W198" s="21" t="s">
        <v>12</v>
      </c>
      <c r="X198" s="21" t="s">
        <v>12</v>
      </c>
      <c r="Y198" s="21" t="s">
        <v>12</v>
      </c>
      <c r="Z198" s="56" t="s">
        <v>12</v>
      </c>
      <c r="AA198" s="23">
        <v>2026</v>
      </c>
      <c r="AB198" s="88"/>
      <c r="AC198" s="17"/>
      <c r="AD198" s="17"/>
    </row>
    <row r="199" spans="1:32" s="1" customFormat="1" ht="3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7" t="s">
        <v>103</v>
      </c>
      <c r="S199" s="6" t="s">
        <v>31</v>
      </c>
      <c r="T199" s="9">
        <v>15</v>
      </c>
      <c r="U199" s="9">
        <v>10</v>
      </c>
      <c r="V199" s="9">
        <v>10</v>
      </c>
      <c r="W199" s="9">
        <v>10</v>
      </c>
      <c r="X199" s="9">
        <v>10</v>
      </c>
      <c r="Y199" s="9">
        <v>10</v>
      </c>
      <c r="Z199" s="4">
        <f>T199+U199+V199+W199+X199+Y199</f>
        <v>65</v>
      </c>
      <c r="AA199" s="6">
        <v>2026</v>
      </c>
      <c r="AB199" s="88"/>
      <c r="AC199" s="17"/>
      <c r="AD199" s="17"/>
    </row>
    <row r="200" spans="1:32" ht="44.25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 t="s">
        <v>95</v>
      </c>
      <c r="S200" s="23" t="s">
        <v>28</v>
      </c>
      <c r="T200" s="55">
        <v>1</v>
      </c>
      <c r="U200" s="55">
        <v>1</v>
      </c>
      <c r="V200" s="55">
        <v>1</v>
      </c>
      <c r="W200" s="55">
        <v>1</v>
      </c>
      <c r="X200" s="55">
        <v>1</v>
      </c>
      <c r="Y200" s="55">
        <v>1</v>
      </c>
      <c r="Z200" s="57">
        <v>1</v>
      </c>
      <c r="AA200" s="23">
        <v>2026</v>
      </c>
      <c r="AB200" s="88"/>
    </row>
    <row r="201" spans="1:32" ht="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7" t="s">
        <v>96</v>
      </c>
      <c r="S201" s="6" t="s">
        <v>32</v>
      </c>
      <c r="T201" s="8">
        <v>160</v>
      </c>
      <c r="U201" s="8">
        <v>100</v>
      </c>
      <c r="V201" s="8">
        <v>100</v>
      </c>
      <c r="W201" s="8">
        <v>100</v>
      </c>
      <c r="X201" s="8">
        <v>100</v>
      </c>
      <c r="Y201" s="8">
        <v>100</v>
      </c>
      <c r="Z201" s="4">
        <f>T201+U201+V201+W201+X201+Y201</f>
        <v>660</v>
      </c>
      <c r="AA201" s="6">
        <v>2026</v>
      </c>
      <c r="AB201" s="88"/>
    </row>
    <row r="202" spans="1:32" ht="71.25" x14ac:dyDescent="0.25">
      <c r="A202" s="43"/>
      <c r="B202" s="43"/>
      <c r="C202" s="43"/>
      <c r="D202" s="43"/>
      <c r="E202" s="43"/>
      <c r="F202" s="43"/>
      <c r="G202" s="43"/>
      <c r="H202" s="43"/>
      <c r="I202" s="44"/>
      <c r="J202" s="44"/>
      <c r="K202" s="44"/>
      <c r="L202" s="44"/>
      <c r="M202" s="44"/>
      <c r="N202" s="44"/>
      <c r="O202" s="44"/>
      <c r="P202" s="44"/>
      <c r="Q202" s="44"/>
      <c r="R202" s="45" t="s">
        <v>29</v>
      </c>
      <c r="S202" s="43" t="s">
        <v>34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6">
        <v>2026</v>
      </c>
      <c r="AB202" s="88"/>
    </row>
    <row r="203" spans="1:32" ht="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7" t="s">
        <v>97</v>
      </c>
      <c r="S203" s="6" t="s">
        <v>32</v>
      </c>
      <c r="T203" s="9">
        <f t="shared" ref="T203:Y203" si="27">T208</f>
        <v>530</v>
      </c>
      <c r="U203" s="9">
        <f t="shared" si="27"/>
        <v>500</v>
      </c>
      <c r="V203" s="9">
        <f t="shared" si="27"/>
        <v>500</v>
      </c>
      <c r="W203" s="9">
        <f t="shared" si="27"/>
        <v>500</v>
      </c>
      <c r="X203" s="9">
        <f>X208</f>
        <v>500</v>
      </c>
      <c r="Y203" s="9">
        <f t="shared" si="27"/>
        <v>500</v>
      </c>
      <c r="Z203" s="4">
        <f>T203+U203+V203+W203+X203+Y203</f>
        <v>3030</v>
      </c>
      <c r="AA203" s="6">
        <v>2026</v>
      </c>
      <c r="AB203" s="88"/>
    </row>
    <row r="204" spans="1:32" s="1" customFormat="1" ht="30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7" t="s">
        <v>109</v>
      </c>
      <c r="S204" s="6" t="s">
        <v>34</v>
      </c>
      <c r="T204" s="5">
        <f t="shared" ref="T204:Y204" si="28">T208*1.6</f>
        <v>848</v>
      </c>
      <c r="U204" s="5">
        <f t="shared" si="28"/>
        <v>800</v>
      </c>
      <c r="V204" s="5">
        <f t="shared" si="28"/>
        <v>800</v>
      </c>
      <c r="W204" s="5">
        <f t="shared" si="28"/>
        <v>800</v>
      </c>
      <c r="X204" s="5">
        <f t="shared" si="28"/>
        <v>800</v>
      </c>
      <c r="Y204" s="5">
        <f t="shared" si="28"/>
        <v>800</v>
      </c>
      <c r="Z204" s="3">
        <f>T204+U204+V204+W204+X204+Y204</f>
        <v>4848</v>
      </c>
      <c r="AA204" s="6">
        <v>2026</v>
      </c>
      <c r="AB204" s="88"/>
      <c r="AC204" s="17"/>
      <c r="AD204" s="17"/>
    </row>
    <row r="205" spans="1:32" ht="58.9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 t="s">
        <v>98</v>
      </c>
      <c r="S205" s="23" t="s">
        <v>28</v>
      </c>
      <c r="T205" s="55">
        <v>1</v>
      </c>
      <c r="U205" s="55">
        <v>1</v>
      </c>
      <c r="V205" s="55">
        <v>1</v>
      </c>
      <c r="W205" s="55">
        <v>1</v>
      </c>
      <c r="X205" s="55">
        <v>1</v>
      </c>
      <c r="Y205" s="55">
        <v>1</v>
      </c>
      <c r="Z205" s="57">
        <v>1</v>
      </c>
      <c r="AA205" s="23">
        <v>2026</v>
      </c>
      <c r="AB205" s="88"/>
    </row>
    <row r="206" spans="1:32" ht="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7" t="s">
        <v>99</v>
      </c>
      <c r="S206" s="6" t="s">
        <v>32</v>
      </c>
      <c r="T206" s="9">
        <v>2200</v>
      </c>
      <c r="U206" s="9">
        <v>2000</v>
      </c>
      <c r="V206" s="9">
        <v>2000</v>
      </c>
      <c r="W206" s="9">
        <v>2000</v>
      </c>
      <c r="X206" s="9">
        <v>2000</v>
      </c>
      <c r="Y206" s="9">
        <v>2000</v>
      </c>
      <c r="Z206" s="4">
        <f>T206+U206+V206+W206+X206+Y206</f>
        <v>12200</v>
      </c>
      <c r="AA206" s="6">
        <v>2026</v>
      </c>
      <c r="AB206" s="88"/>
    </row>
    <row r="207" spans="1:32" s="10" customFormat="1" ht="61.9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 t="s">
        <v>100</v>
      </c>
      <c r="S207" s="23" t="s">
        <v>28</v>
      </c>
      <c r="T207" s="55">
        <v>1</v>
      </c>
      <c r="U207" s="55">
        <v>1</v>
      </c>
      <c r="V207" s="55">
        <v>1</v>
      </c>
      <c r="W207" s="55">
        <v>1</v>
      </c>
      <c r="X207" s="55">
        <v>1</v>
      </c>
      <c r="Y207" s="55">
        <v>1</v>
      </c>
      <c r="Z207" s="57">
        <v>1</v>
      </c>
      <c r="AA207" s="23">
        <v>2026</v>
      </c>
      <c r="AB207" s="88"/>
      <c r="AC207" s="17"/>
      <c r="AD207" s="17"/>
      <c r="AE207" s="1"/>
      <c r="AF207" s="1"/>
    </row>
    <row r="208" spans="1:32" s="1" customFormat="1" ht="45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7" t="s">
        <v>101</v>
      </c>
      <c r="S208" s="6" t="s">
        <v>32</v>
      </c>
      <c r="T208" s="9">
        <v>530</v>
      </c>
      <c r="U208" s="9">
        <v>500</v>
      </c>
      <c r="V208" s="9">
        <v>500</v>
      </c>
      <c r="W208" s="9">
        <v>500</v>
      </c>
      <c r="X208" s="9">
        <v>500</v>
      </c>
      <c r="Y208" s="9">
        <v>500</v>
      </c>
      <c r="Z208" s="4">
        <f>T208+U208+V208+W208+X208+Y208</f>
        <v>3030</v>
      </c>
      <c r="AA208" s="8">
        <v>2026</v>
      </c>
      <c r="AB208" s="88"/>
      <c r="AC208" s="17"/>
      <c r="AD208" s="17"/>
    </row>
    <row r="209" spans="1:32" s="2" customFormat="1" ht="45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 t="s">
        <v>102</v>
      </c>
      <c r="S209" s="23" t="s">
        <v>28</v>
      </c>
      <c r="T209" s="55">
        <v>1</v>
      </c>
      <c r="U209" s="55">
        <v>1</v>
      </c>
      <c r="V209" s="55">
        <v>1</v>
      </c>
      <c r="W209" s="55">
        <v>1</v>
      </c>
      <c r="X209" s="55">
        <v>1</v>
      </c>
      <c r="Y209" s="55">
        <v>1</v>
      </c>
      <c r="Z209" s="57">
        <v>1</v>
      </c>
      <c r="AA209" s="23">
        <v>2026</v>
      </c>
      <c r="AB209" s="92"/>
      <c r="AC209" s="15"/>
      <c r="AD209" s="15"/>
      <c r="AE209" s="16"/>
      <c r="AF209" s="16"/>
    </row>
    <row r="210" spans="1:32" s="10" customFormat="1" ht="46.1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2" t="s">
        <v>122</v>
      </c>
      <c r="S210" s="6" t="s">
        <v>32</v>
      </c>
      <c r="T210" s="9">
        <v>250</v>
      </c>
      <c r="U210" s="9">
        <v>200</v>
      </c>
      <c r="V210" s="9">
        <v>200</v>
      </c>
      <c r="W210" s="9">
        <v>200</v>
      </c>
      <c r="X210" s="9">
        <v>200</v>
      </c>
      <c r="Y210" s="9">
        <v>200</v>
      </c>
      <c r="Z210" s="4">
        <f>T210+U210+V210+W210+X210+Y210</f>
        <v>1250</v>
      </c>
      <c r="AA210" s="6">
        <v>2026</v>
      </c>
      <c r="AB210" s="88"/>
      <c r="AC210" s="17"/>
      <c r="AD210" s="17"/>
      <c r="AE210" s="1"/>
      <c r="AF210" s="1"/>
    </row>
    <row r="211" spans="1:32" s="10" customFormat="1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5"/>
      <c r="S211" s="36"/>
      <c r="T211" s="74"/>
      <c r="U211" s="74"/>
      <c r="V211" s="74"/>
      <c r="W211" s="37"/>
      <c r="X211" s="37"/>
      <c r="Y211" s="37"/>
      <c r="Z211" s="38"/>
      <c r="AA211" s="36"/>
      <c r="AB211" s="83"/>
      <c r="AC211" s="17"/>
      <c r="AD211" s="17"/>
      <c r="AE211" s="1"/>
      <c r="AF211" s="1"/>
    </row>
    <row r="212" spans="1:32" s="10" customFormat="1" x14ac:dyDescent="0.25">
      <c r="A212" s="121" t="s">
        <v>30</v>
      </c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83"/>
      <c r="AC212" s="17"/>
      <c r="AD212" s="17"/>
      <c r="AE212" s="1"/>
      <c r="AF212" s="1"/>
    </row>
    <row r="213" spans="1:32" ht="31.1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59"/>
      <c r="S213" s="59"/>
      <c r="T213" s="105"/>
      <c r="U213" s="94"/>
      <c r="V213" s="79"/>
      <c r="W213" s="59"/>
      <c r="X213" s="59"/>
      <c r="Y213" s="59"/>
      <c r="Z213" s="59"/>
      <c r="AA213" s="58" t="s">
        <v>48</v>
      </c>
    </row>
    <row r="214" spans="1:32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59"/>
      <c r="S214" s="59"/>
      <c r="T214" s="105"/>
      <c r="U214" s="94"/>
      <c r="V214" s="79"/>
      <c r="W214" s="59"/>
      <c r="X214" s="59"/>
      <c r="Y214" s="59"/>
      <c r="Z214" s="59"/>
      <c r="AA214" s="58"/>
    </row>
    <row r="215" spans="1:32" x14ac:dyDescent="0.25">
      <c r="A215" s="119" t="s">
        <v>136</v>
      </c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</row>
  </sheetData>
  <mergeCells count="62">
    <mergeCell ref="V1:AA1"/>
    <mergeCell ref="A212:AA212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A215:AA215"/>
    <mergeCell ref="R31:R34"/>
    <mergeCell ref="S31:S34"/>
    <mergeCell ref="R83:R85"/>
    <mergeCell ref="S83:S85"/>
    <mergeCell ref="R93:R95"/>
    <mergeCell ref="S93:S95"/>
    <mergeCell ref="R105:R107"/>
    <mergeCell ref="S105:S107"/>
    <mergeCell ref="R47:R50"/>
    <mergeCell ref="S47:S50"/>
    <mergeCell ref="R101:R103"/>
    <mergeCell ref="S101:S103"/>
    <mergeCell ref="R117:R119"/>
    <mergeCell ref="R153:R155"/>
    <mergeCell ref="S153:S155"/>
    <mergeCell ref="R189:R191"/>
    <mergeCell ref="S189:S191"/>
    <mergeCell ref="R97:R99"/>
    <mergeCell ref="S97:S99"/>
    <mergeCell ref="A5:AA5"/>
    <mergeCell ref="A6:AA6"/>
    <mergeCell ref="A8:AA8"/>
    <mergeCell ref="R67:R69"/>
    <mergeCell ref="S67:S69"/>
    <mergeCell ref="R52:R54"/>
    <mergeCell ref="S52:S54"/>
    <mergeCell ref="S117:S119"/>
    <mergeCell ref="R109:R111"/>
    <mergeCell ref="S109:S111"/>
    <mergeCell ref="R113:R115"/>
    <mergeCell ref="S113:S115"/>
    <mergeCell ref="R148:R150"/>
    <mergeCell ref="S148:S150"/>
    <mergeCell ref="R143:R145"/>
    <mergeCell ref="S143:S145"/>
    <mergeCell ref="R135:R137"/>
    <mergeCell ref="S135:S137"/>
    <mergeCell ref="R139:R141"/>
    <mergeCell ref="S139:S141"/>
    <mergeCell ref="R121:R123"/>
    <mergeCell ref="S121:S123"/>
    <mergeCell ref="R126:R128"/>
    <mergeCell ref="S126:S128"/>
    <mergeCell ref="R130:R132"/>
    <mergeCell ref="S130:S132"/>
  </mergeCells>
  <pageMargins left="0.39370078740157483" right="0.39370078740157483" top="0.78740157480314965" bottom="0.39370078740157483" header="0" footer="0"/>
  <pageSetup paperSize="9" scale="64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2021-12-28T14:13:27Z</dcterms:modified>
</cp:coreProperties>
</file>